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OJECT SAMPLES\"/>
    </mc:Choice>
  </mc:AlternateContent>
  <xr:revisionPtr revIDLastSave="0" documentId="13_ncr:1_{049F9AA9-6A6A-469E-BAE3-2AE49C0E0E6B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SUMMARY" sheetId="21" r:id="rId1"/>
    <sheet name="Detailed Estimate" sheetId="20" r:id="rId2"/>
  </sheets>
  <definedNames>
    <definedName name="_xlnm._FilterDatabase" localSheetId="1" hidden="1">'Detailed Estimate'!$E$1:$E$315</definedName>
    <definedName name="_xlnm.Print_Area" localSheetId="1">'Detailed Estimate'!$A$1:$Q$96</definedName>
    <definedName name="_xlnm.Print_Area" localSheetId="0">SUMMARY!$A$1:$G$16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0" l="1"/>
  <c r="A13" i="20"/>
  <c r="A14" i="20"/>
  <c r="A15" i="20"/>
  <c r="A16" i="20"/>
  <c r="A17" i="20"/>
  <c r="A18" i="20"/>
  <c r="A20" i="20"/>
  <c r="A21" i="20"/>
  <c r="A22" i="20"/>
  <c r="A24" i="20"/>
  <c r="A25" i="20"/>
  <c r="A26" i="20"/>
  <c r="A32" i="20"/>
  <c r="A33" i="20"/>
  <c r="A34" i="20"/>
  <c r="A35" i="20"/>
  <c r="A36" i="20"/>
  <c r="A39" i="20"/>
  <c r="A40" i="20"/>
  <c r="A41" i="20"/>
  <c r="A43" i="20"/>
  <c r="A44" i="20"/>
  <c r="A45" i="20"/>
  <c r="A61" i="20"/>
  <c r="A62" i="20"/>
  <c r="A63" i="20"/>
  <c r="A64" i="20"/>
  <c r="A65" i="20"/>
  <c r="A74" i="20"/>
  <c r="A75" i="20"/>
  <c r="A76" i="20"/>
  <c r="A77" i="20"/>
  <c r="A78" i="20"/>
  <c r="A80" i="20"/>
  <c r="A81" i="20"/>
  <c r="A82" i="20"/>
  <c r="A83" i="20"/>
  <c r="A84" i="20"/>
  <c r="A87" i="20"/>
  <c r="A88" i="20"/>
  <c r="A89" i="20"/>
  <c r="A90" i="20"/>
  <c r="A91" i="20"/>
  <c r="A93" i="20"/>
  <c r="H92" i="20" l="1"/>
  <c r="H86" i="20"/>
  <c r="H85" i="20"/>
  <c r="K85" i="20" s="1"/>
  <c r="H79" i="20"/>
  <c r="O79" i="20" s="1"/>
  <c r="O86" i="20" l="1"/>
  <c r="K86" i="20"/>
  <c r="O92" i="20"/>
  <c r="K92" i="20"/>
  <c r="M85" i="20"/>
  <c r="M86" i="20"/>
  <c r="O85" i="20"/>
  <c r="K79" i="20"/>
  <c r="M79" i="20"/>
  <c r="M92" i="20"/>
  <c r="F73" i="20" l="1"/>
  <c r="F72" i="20"/>
  <c r="F71" i="20"/>
  <c r="H71" i="20" s="1"/>
  <c r="F70" i="20"/>
  <c r="H70" i="20" s="1"/>
  <c r="F69" i="20"/>
  <c r="H69" i="20" s="1"/>
  <c r="F68" i="20"/>
  <c r="H68" i="20" s="1"/>
  <c r="F67" i="20"/>
  <c r="H67" i="20" s="1"/>
  <c r="F66" i="20"/>
  <c r="F60" i="20"/>
  <c r="H60" i="20" s="1"/>
  <c r="F59" i="20"/>
  <c r="H59" i="20" s="1"/>
  <c r="F58" i="20"/>
  <c r="H58" i="20" s="1"/>
  <c r="F57" i="20"/>
  <c r="H57" i="20" s="1"/>
  <c r="F56" i="20"/>
  <c r="H56" i="20" s="1"/>
  <c r="F55" i="20"/>
  <c r="H55" i="20" s="1"/>
  <c r="F54" i="20"/>
  <c r="H54" i="20" s="1"/>
  <c r="F53" i="20"/>
  <c r="H53" i="20" s="1"/>
  <c r="F52" i="20"/>
  <c r="H52" i="20" s="1"/>
  <c r="F51" i="20"/>
  <c r="H51" i="20" s="1"/>
  <c r="F50" i="20"/>
  <c r="H50" i="20" s="1"/>
  <c r="F49" i="20"/>
  <c r="H49" i="20" s="1"/>
  <c r="F48" i="20"/>
  <c r="H48" i="20" s="1"/>
  <c r="F47" i="20"/>
  <c r="H47" i="20" s="1"/>
  <c r="F46" i="20"/>
  <c r="H46" i="20" s="1"/>
  <c r="F38" i="20"/>
  <c r="H38" i="20" s="1"/>
  <c r="F37" i="20"/>
  <c r="H37" i="20" s="1"/>
  <c r="H42" i="20"/>
  <c r="F31" i="20"/>
  <c r="H31" i="20" s="1"/>
  <c r="F30" i="20"/>
  <c r="H30" i="20" s="1"/>
  <c r="F29" i="20"/>
  <c r="H29" i="20" s="1"/>
  <c r="F28" i="20"/>
  <c r="H28" i="20" s="1"/>
  <c r="F27" i="20"/>
  <c r="F19" i="20"/>
  <c r="H19" i="20" s="1"/>
  <c r="H23" i="20"/>
  <c r="M49" i="20" l="1"/>
  <c r="K49" i="20"/>
  <c r="K70" i="20"/>
  <c r="M70" i="20"/>
  <c r="O50" i="20"/>
  <c r="M50" i="20"/>
  <c r="K50" i="20"/>
  <c r="O51" i="20"/>
  <c r="M51" i="20"/>
  <c r="K51" i="20"/>
  <c r="O52" i="20"/>
  <c r="M52" i="20"/>
  <c r="K52" i="20"/>
  <c r="O53" i="20"/>
  <c r="M53" i="20"/>
  <c r="K53" i="20"/>
  <c r="O48" i="20"/>
  <c r="M48" i="20"/>
  <c r="K48" i="20"/>
  <c r="O54" i="20"/>
  <c r="K54" i="20"/>
  <c r="M54" i="20"/>
  <c r="O55" i="20"/>
  <c r="M55" i="20"/>
  <c r="K55" i="20"/>
  <c r="O69" i="20"/>
  <c r="M69" i="20"/>
  <c r="K69" i="20"/>
  <c r="O23" i="20"/>
  <c r="M23" i="20"/>
  <c r="K23" i="20"/>
  <c r="M19" i="20"/>
  <c r="K19" i="20"/>
  <c r="O28" i="20"/>
  <c r="M28" i="20"/>
  <c r="K28" i="20"/>
  <c r="M29" i="20"/>
  <c r="K29" i="20"/>
  <c r="O56" i="20"/>
  <c r="M56" i="20"/>
  <c r="K56" i="20"/>
  <c r="M31" i="20"/>
  <c r="K31" i="20"/>
  <c r="M37" i="20"/>
  <c r="K37" i="20"/>
  <c r="O60" i="20"/>
  <c r="M60" i="20"/>
  <c r="K60" i="20"/>
  <c r="O71" i="20"/>
  <c r="M71" i="20"/>
  <c r="K71" i="20"/>
  <c r="M57" i="20"/>
  <c r="K57" i="20"/>
  <c r="O58" i="20"/>
  <c r="M58" i="20"/>
  <c r="K58" i="20"/>
  <c r="O59" i="20"/>
  <c r="M59" i="20"/>
  <c r="K59" i="20"/>
  <c r="O38" i="20"/>
  <c r="M38" i="20"/>
  <c r="K38" i="20"/>
  <c r="O46" i="20"/>
  <c r="K46" i="20"/>
  <c r="M46" i="20"/>
  <c r="O67" i="20"/>
  <c r="M67" i="20"/>
  <c r="K67" i="20"/>
  <c r="O30" i="20"/>
  <c r="M30" i="20"/>
  <c r="K30" i="20"/>
  <c r="M42" i="20"/>
  <c r="K42" i="20"/>
  <c r="M47" i="20"/>
  <c r="K47" i="20"/>
  <c r="M68" i="20"/>
  <c r="K68" i="20"/>
  <c r="O68" i="20"/>
  <c r="O70" i="20"/>
  <c r="O42" i="20"/>
  <c r="O49" i="20"/>
  <c r="O57" i="20"/>
  <c r="O37" i="20"/>
  <c r="O47" i="20"/>
  <c r="O19" i="20"/>
  <c r="O29" i="20"/>
  <c r="O31" i="20"/>
  <c r="H73" i="20" l="1"/>
  <c r="H72" i="20"/>
  <c r="H66" i="20"/>
  <c r="H27" i="20"/>
  <c r="O66" i="20" l="1"/>
  <c r="M66" i="20"/>
  <c r="K66" i="20"/>
  <c r="O27" i="20"/>
  <c r="M27" i="20"/>
  <c r="K27" i="20"/>
  <c r="O73" i="20"/>
  <c r="M73" i="20"/>
  <c r="K73" i="20"/>
  <c r="M72" i="20"/>
  <c r="K72" i="20"/>
  <c r="O72" i="20"/>
  <c r="P13" i="20" l="1"/>
  <c r="D7" i="21" s="1"/>
  <c r="H11" i="20" l="1"/>
  <c r="H10" i="20"/>
  <c r="O11" i="20" l="1"/>
  <c r="O10" i="20"/>
  <c r="A9" i="20" l="1"/>
  <c r="A10" i="20" l="1"/>
  <c r="A11" i="20" s="1"/>
  <c r="H9" i="20"/>
  <c r="O9" i="20" s="1"/>
  <c r="P7" i="20" s="1"/>
  <c r="O94" i="20" l="1"/>
  <c r="A14" i="21"/>
  <c r="A13" i="21"/>
  <c r="A8" i="21"/>
  <c r="D6" i="21" l="1"/>
  <c r="D9" i="21" s="1"/>
  <c r="D10" i="21" s="1"/>
  <c r="D11" i="21" s="1"/>
  <c r="O95" i="20"/>
  <c r="O96" i="20" l="1"/>
  <c r="P94" i="20" s="1"/>
  <c r="P95" i="20" l="1"/>
  <c r="P96" i="20" s="1"/>
  <c r="A19" i="20" l="1"/>
  <c r="A23" i="20" s="1"/>
  <c r="A27" i="20" s="1"/>
  <c r="A28" i="20" s="1"/>
  <c r="A29" i="20" s="1"/>
  <c r="A30" i="20" s="1"/>
  <c r="A31" i="20" s="1"/>
  <c r="A37" i="20" s="1"/>
  <c r="A38" i="20" s="1"/>
  <c r="A42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6" i="20" s="1"/>
  <c r="A67" i="20" s="1"/>
  <c r="A68" i="20" s="1"/>
  <c r="A69" i="20" s="1"/>
  <c r="A70" i="20" s="1"/>
  <c r="A71" i="20" s="1"/>
  <c r="A72" i="20" s="1"/>
  <c r="A73" i="20" s="1"/>
  <c r="A79" i="20" s="1"/>
  <c r="A85" i="20" s="1"/>
  <c r="A86" i="20" s="1"/>
  <c r="A92" i="20" s="1"/>
</calcChain>
</file>

<file path=xl/sharedStrings.xml><?xml version="1.0" encoding="utf-8"?>
<sst xmlns="http://schemas.openxmlformats.org/spreadsheetml/2006/main" count="208" uniqueCount="86">
  <si>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</si>
  <si>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</si>
  <si>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</si>
  <si>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</si>
  <si>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</si>
  <si>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</si>
  <si>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</si>
  <si>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</si>
  <si>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</si>
  <si>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</si>
  <si>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</si>
  <si>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</si>
  <si>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</si>
  <si>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</si>
  <si>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</si>
  <si>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</si>
  <si>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</si>
  <si>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</si>
  <si>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</si>
  <si>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</si>
  <si>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SUBTOTAL</t>
  </si>
  <si>
    <t>OVERHEAD &amp; PROFIT - 25%</t>
  </si>
  <si>
    <t>EXCLUSIONS</t>
  </si>
  <si>
    <t>ALL ITEMS NOT MENTIONED ABOVE ARE EXCLUDED</t>
  </si>
  <si>
    <t>LS</t>
  </si>
  <si>
    <t>LF</t>
  </si>
  <si>
    <t>UNIT LABOR COST</t>
  </si>
  <si>
    <t>TOTAL LABOR COST</t>
  </si>
  <si>
    <t>UNIT MATERIAL COST</t>
  </si>
  <si>
    <t>TOTAL MATERIAL COST</t>
  </si>
  <si>
    <t>EA</t>
  </si>
  <si>
    <t>DIV. 05</t>
  </si>
  <si>
    <t>METALS</t>
  </si>
  <si>
    <t>DIV.05</t>
  </si>
  <si>
    <t>REFERENCE SHEET</t>
  </si>
  <si>
    <t>DETAIL SHEET</t>
  </si>
  <si>
    <t>Allowances</t>
  </si>
  <si>
    <t>Mobilization</t>
  </si>
  <si>
    <t>METAL COLUMNS</t>
  </si>
  <si>
    <t>LBS</t>
  </si>
  <si>
    <t>METAL BEAMS</t>
  </si>
  <si>
    <t>BASEPLATES</t>
  </si>
  <si>
    <t>LEVEL-1</t>
  </si>
  <si>
    <t>Column Baseplate</t>
  </si>
  <si>
    <t>W14X30</t>
  </si>
  <si>
    <t>W14X145</t>
  </si>
  <si>
    <t>W14X109</t>
  </si>
  <si>
    <t>W14X34</t>
  </si>
  <si>
    <t>MC 8x8.5 Stringer</t>
  </si>
  <si>
    <t>LEVEL-2 / LOWER ROOF</t>
  </si>
  <si>
    <t>W8X40</t>
  </si>
  <si>
    <t>W10X45</t>
  </si>
  <si>
    <t>W10X33</t>
  </si>
  <si>
    <t>W14X82</t>
  </si>
  <si>
    <t>W14X68</t>
  </si>
  <si>
    <t>W21X93</t>
  </si>
  <si>
    <t>W14X43</t>
  </si>
  <si>
    <t>W14X22</t>
  </si>
  <si>
    <t xml:space="preserve">MC 12X10.6 </t>
  </si>
  <si>
    <t>C8X11.75</t>
  </si>
  <si>
    <t>C8X13.75</t>
  </si>
  <si>
    <t>HSS 5X4X3/8"</t>
  </si>
  <si>
    <t>UPPER ROOF LEVEL</t>
  </si>
  <si>
    <t>W12X16</t>
  </si>
  <si>
    <t>W12X45</t>
  </si>
  <si>
    <t>W12X40</t>
  </si>
  <si>
    <t>W12X14</t>
  </si>
  <si>
    <t xml:space="preserve">MC12X10.6 </t>
  </si>
  <si>
    <t>C12X20.7</t>
  </si>
  <si>
    <t>C12X10.6</t>
  </si>
  <si>
    <t>S-2.2</t>
  </si>
  <si>
    <t>S-2.3</t>
  </si>
  <si>
    <t>S-2.4</t>
  </si>
  <si>
    <t>RAILING</t>
  </si>
  <si>
    <t>A2.5A</t>
  </si>
  <si>
    <t>Full Height Steel Cable Guard Rail - (9'-0" H)</t>
  </si>
  <si>
    <t>GROUND FLOOR</t>
  </si>
  <si>
    <t>Full Height Steel Cable Guard Rail - (9'-3" H)</t>
  </si>
  <si>
    <t>Guard Rail Top Mounted - (42" H)</t>
  </si>
  <si>
    <t>2ND FLOOR</t>
  </si>
  <si>
    <t>Full Height Steel Cable Guard Rail - (8'-0" H)</t>
  </si>
  <si>
    <t>BASEMENT FLOOR</t>
  </si>
  <si>
    <t>HSS5X5X1/4" - 10' High</t>
  </si>
  <si>
    <t>HSS 6.00X0.025 - 10' High</t>
  </si>
  <si>
    <t>PERMITS &amp; SITE SUPERVISION FEE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</si>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</sst>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\+\1\ \(00\)\ 000\-0000"/>
  </numFmts>
  <fonts count="4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9"/>
      <color theme="0"/>
      <name val="Verdana"/>
      <family val="2"/>
    </font>
    <font>
      <u/>
      <sz val="12"/>
      <color theme="10"/>
      <name val="Arial"/>
      <family val="2"/>
    </font>
    <font>
      <b/>
      <u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43" fontId="2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0" borderId="0"/>
    <xf numFmtId="0" fontId="25" fillId="0" borderId="0"/>
    <xf numFmtId="0" fontId="7" fillId="0" borderId="0"/>
    <xf numFmtId="0" fontId="26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44" fontId="3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44" fillId="0" borderId="0" applyNumberFormat="0" applyFill="0" applyBorder="0" applyAlignment="0" applyProtection="0"/>
  </cellStyleXfs>
  <cellXfs count="102">
    <xf numFmtId="0" fontId="0" fillId="0" borderId="0" xfId="0"/>
    <xf numFmtId="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2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14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164" fontId="27" fillId="0" borderId="10" xfId="0" applyNumberFormat="1" applyFont="1" applyBorder="1" applyAlignment="1">
      <alignment horizontal="center" vertical="center"/>
    </xf>
    <xf numFmtId="42" fontId="28" fillId="0" borderId="10" xfId="0" applyNumberFormat="1" applyFont="1" applyBorder="1" applyAlignment="1">
      <alignment vertical="center"/>
    </xf>
    <xf numFmtId="42" fontId="28" fillId="0" borderId="15" xfId="0" applyNumberFormat="1" applyFont="1" applyBorder="1" applyAlignment="1">
      <alignment vertical="center"/>
    </xf>
    <xf numFmtId="9" fontId="28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1" fontId="32" fillId="0" borderId="1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5" fontId="31" fillId="0" borderId="14" xfId="0" applyNumberFormat="1" applyFont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4" fontId="32" fillId="0" borderId="0" xfId="94" applyFont="1" applyBorder="1" applyAlignment="1">
      <alignment vertical="center" wrapText="1"/>
    </xf>
    <xf numFmtId="0" fontId="32" fillId="0" borderId="19" xfId="0" applyFont="1" applyBorder="1" applyAlignment="1">
      <alignment horizontal="center" vertical="center"/>
    </xf>
    <xf numFmtId="44" fontId="32" fillId="0" borderId="0" xfId="94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44" fontId="31" fillId="0" borderId="20" xfId="94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1" fontId="32" fillId="0" borderId="14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44" fontId="3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4" fontId="37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0" fontId="32" fillId="0" borderId="14" xfId="0" applyFont="1" applyBorder="1"/>
    <xf numFmtId="0" fontId="28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vertical="center" wrapText="1"/>
    </xf>
    <xf numFmtId="0" fontId="40" fillId="25" borderId="0" xfId="0" applyFont="1" applyFill="1" applyAlignment="1">
      <alignment horizontal="center" vertical="center"/>
    </xf>
    <xf numFmtId="0" fontId="40" fillId="25" borderId="0" xfId="0" applyFont="1" applyFill="1" applyAlignment="1">
      <alignment vertical="center" wrapText="1"/>
    </xf>
    <xf numFmtId="0" fontId="41" fillId="0" borderId="0" xfId="0" applyFont="1" applyAlignment="1">
      <alignment vertical="center"/>
    </xf>
    <xf numFmtId="0" fontId="32" fillId="0" borderId="21" xfId="0" applyFont="1" applyBorder="1" applyAlignment="1">
      <alignment vertical="center"/>
    </xf>
    <xf numFmtId="41" fontId="32" fillId="0" borderId="0" xfId="0" applyNumberFormat="1" applyFont="1" applyAlignment="1">
      <alignment vertical="center"/>
    </xf>
    <xf numFmtId="41" fontId="27" fillId="0" borderId="10" xfId="0" applyNumberFormat="1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4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14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vertical="center"/>
    </xf>
    <xf numFmtId="1" fontId="32" fillId="0" borderId="0" xfId="0" applyNumberFormat="1" applyFont="1" applyAlignment="1">
      <alignment vertical="center" wrapText="1"/>
    </xf>
    <xf numFmtId="166" fontId="32" fillId="0" borderId="0" xfId="89" applyNumberFormat="1" applyFont="1" applyAlignment="1">
      <alignment vertical="center"/>
    </xf>
    <xf numFmtId="166" fontId="32" fillId="0" borderId="0" xfId="100" applyNumberFormat="1" applyFont="1" applyAlignment="1">
      <alignment vertical="center"/>
    </xf>
    <xf numFmtId="44" fontId="32" fillId="0" borderId="0" xfId="100" applyNumberFormat="1" applyFont="1" applyAlignment="1">
      <alignment horizontal="center" vertical="center"/>
    </xf>
    <xf numFmtId="0" fontId="38" fillId="0" borderId="0" xfId="100" applyFont="1" applyAlignment="1">
      <alignment vertical="center"/>
    </xf>
    <xf numFmtId="0" fontId="29" fillId="0" borderId="24" xfId="0" applyFont="1" applyBorder="1" applyAlignment="1">
      <alignment horizontal="left" vertical="center"/>
    </xf>
    <xf numFmtId="0" fontId="39" fillId="0" borderId="17" xfId="0" applyFont="1" applyBorder="1" applyAlignment="1">
      <alignment vertical="center"/>
    </xf>
    <xf numFmtId="0" fontId="38" fillId="0" borderId="17" xfId="100" applyFont="1" applyBorder="1" applyAlignment="1">
      <alignment vertical="center"/>
    </xf>
    <xf numFmtId="41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31" fillId="0" borderId="18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27" fillId="0" borderId="25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2" fontId="33" fillId="0" borderId="22" xfId="0" applyNumberFormat="1" applyFont="1" applyBorder="1" applyAlignment="1">
      <alignment horizontal="center" vertical="center" wrapText="1"/>
    </xf>
    <xf numFmtId="41" fontId="27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28" fillId="0" borderId="22" xfId="0" applyFont="1" applyBorder="1" applyAlignment="1">
      <alignment horizontal="right" vertical="center"/>
    </xf>
    <xf numFmtId="14" fontId="28" fillId="0" borderId="22" xfId="0" applyNumberFormat="1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2" fontId="43" fillId="26" borderId="23" xfId="91" applyNumberFormat="1" applyFont="1" applyFill="1" applyBorder="1" applyAlignment="1">
      <alignment horizontal="center" vertical="center"/>
    </xf>
    <xf numFmtId="2" fontId="43" fillId="26" borderId="23" xfId="91" applyNumberFormat="1" applyFont="1" applyFill="1" applyBorder="1" applyAlignment="1">
      <alignment horizontal="center" vertical="center" wrapText="1"/>
    </xf>
    <xf numFmtId="0" fontId="44" fillId="0" borderId="0" xfId="101" applyBorder="1" applyAlignment="1">
      <alignment vertical="top"/>
    </xf>
    <xf numFmtId="0" fontId="45" fillId="0" borderId="0" xfId="101" applyFont="1" applyBorder="1" applyAlignment="1">
      <alignment vertical="top"/>
    </xf>
    <xf numFmtId="167" fontId="46" fillId="0" borderId="0" xfId="0" applyNumberFormat="1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1" fillId="27" borderId="13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vertical="center"/>
    </xf>
    <xf numFmtId="41" fontId="32" fillId="27" borderId="11" xfId="0" applyNumberFormat="1" applyFont="1" applyFill="1" applyBorder="1" applyAlignment="1">
      <alignment vertical="center"/>
    </xf>
    <xf numFmtId="0" fontId="32" fillId="27" borderId="11" xfId="0" applyFont="1" applyFill="1" applyBorder="1" applyAlignment="1">
      <alignment vertical="center"/>
    </xf>
    <xf numFmtId="165" fontId="31" fillId="27" borderId="13" xfId="0" applyNumberFormat="1" applyFont="1" applyFill="1" applyBorder="1" applyAlignment="1">
      <alignment vertical="center"/>
    </xf>
    <xf numFmtId="14" fontId="37" fillId="0" borderId="22" xfId="0" applyNumberFormat="1" applyFont="1" applyBorder="1" applyAlignment="1">
      <alignment horizontal="center" vertical="center"/>
    </xf>
    <xf numFmtId="167" fontId="48" fillId="0" borderId="0" xfId="0" applyNumberFormat="1" applyFont="1" applyAlignment="1">
      <alignment horizontal="center" vertical="center"/>
    </xf>
    <xf numFmtId="167" fontId="47" fillId="0" borderId="0" xfId="0" applyNumberFormat="1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0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2 2" xfId="90" xr:uid="{00000000-0005-0000-0000-000037000000}"/>
    <cellStyle name="Currency" xfId="94" builtinId="4"/>
    <cellStyle name="Explanatory Text 2" xfId="56" xr:uid="{00000000-0005-0000-0000-000039000000}"/>
    <cellStyle name="Explanatory Text 3" xfId="57" xr:uid="{00000000-0005-0000-0000-00003A000000}"/>
    <cellStyle name="Good 2" xfId="58" xr:uid="{00000000-0005-0000-0000-00003B000000}"/>
    <cellStyle name="Good 3" xfId="59" xr:uid="{00000000-0005-0000-0000-00003C000000}"/>
    <cellStyle name="Heading 1 2" xfId="60" xr:uid="{00000000-0005-0000-0000-00003D000000}"/>
    <cellStyle name="Heading 1 3" xfId="61" xr:uid="{00000000-0005-0000-0000-00003E000000}"/>
    <cellStyle name="Heading 2 2" xfId="62" xr:uid="{00000000-0005-0000-0000-00003F000000}"/>
    <cellStyle name="Heading 2 3" xfId="63" xr:uid="{00000000-0005-0000-0000-000040000000}"/>
    <cellStyle name="Heading 3 2" xfId="64" xr:uid="{00000000-0005-0000-0000-000041000000}"/>
    <cellStyle name="Heading 3 3" xfId="65" xr:uid="{00000000-0005-0000-0000-000042000000}"/>
    <cellStyle name="Heading 4 2" xfId="66" xr:uid="{00000000-0005-0000-0000-000043000000}"/>
    <cellStyle name="Heading 4 3" xfId="67" xr:uid="{00000000-0005-0000-0000-000044000000}"/>
    <cellStyle name="Hyperlink" xfId="101" builtinId="8"/>
    <cellStyle name="Input 2" xfId="68" xr:uid="{00000000-0005-0000-0000-000045000000}"/>
    <cellStyle name="Input 3" xfId="69" xr:uid="{00000000-0005-0000-0000-000046000000}"/>
    <cellStyle name="Linked Cell 2" xfId="70" xr:uid="{00000000-0005-0000-0000-000047000000}"/>
    <cellStyle name="Linked Cell 3" xfId="71" xr:uid="{00000000-0005-0000-0000-000048000000}"/>
    <cellStyle name="Neutral 2" xfId="72" xr:uid="{00000000-0005-0000-0000-000049000000}"/>
    <cellStyle name="Neutral 3" xfId="73" xr:uid="{00000000-0005-0000-0000-00004A000000}"/>
    <cellStyle name="Normal" xfId="0" builtinId="0"/>
    <cellStyle name="Normal 2" xfId="89" xr:uid="{00000000-0005-0000-0000-00004C000000}"/>
    <cellStyle name="Normal 2 2" xfId="74" xr:uid="{00000000-0005-0000-0000-00004D000000}"/>
    <cellStyle name="Normal 2 2 2" xfId="100" xr:uid="{00000000-0005-0000-0000-00004E000000}"/>
    <cellStyle name="Normal 2 3" xfId="75" xr:uid="{00000000-0005-0000-0000-00004F000000}"/>
    <cellStyle name="Normal 2 3 2" xfId="91" xr:uid="{00000000-0005-0000-0000-000050000000}"/>
    <cellStyle name="Normal 23" xfId="98" xr:uid="{00000000-0005-0000-0000-000051000000}"/>
    <cellStyle name="Normal 23 2" xfId="96" xr:uid="{00000000-0005-0000-0000-000052000000}"/>
    <cellStyle name="Normal 26 2" xfId="95" xr:uid="{00000000-0005-0000-0000-000053000000}"/>
    <cellStyle name="Normal 3" xfId="76" xr:uid="{00000000-0005-0000-0000-000054000000}"/>
    <cellStyle name="Normal 30" xfId="99" xr:uid="{00000000-0005-0000-0000-000055000000}"/>
    <cellStyle name="Normal 32" xfId="97" xr:uid="{00000000-0005-0000-0000-000056000000}"/>
    <cellStyle name="Normal 4" xfId="88" xr:uid="{00000000-0005-0000-0000-000057000000}"/>
    <cellStyle name="Normal 4 2" xfId="93" xr:uid="{00000000-0005-0000-0000-000058000000}"/>
    <cellStyle name="Normal 6" xfId="77" xr:uid="{00000000-0005-0000-0000-000059000000}"/>
    <cellStyle name="Normal 6 2" xfId="92" xr:uid="{00000000-0005-0000-0000-00005A000000}"/>
    <cellStyle name="Note 2" xfId="78" xr:uid="{00000000-0005-0000-0000-00005B000000}"/>
    <cellStyle name="Note 3" xfId="79" xr:uid="{00000000-0005-0000-0000-00005C000000}"/>
    <cellStyle name="Output 2" xfId="80" xr:uid="{00000000-0005-0000-0000-00005D000000}"/>
    <cellStyle name="Output 3" xfId="81" xr:uid="{00000000-0005-0000-0000-00005E000000}"/>
    <cellStyle name="Title 2" xfId="82" xr:uid="{00000000-0005-0000-0000-00005F000000}"/>
    <cellStyle name="Title 3" xfId="83" xr:uid="{00000000-0005-0000-0000-000060000000}"/>
    <cellStyle name="Total 2" xfId="84" xr:uid="{00000000-0005-0000-0000-000061000000}"/>
    <cellStyle name="Total 3" xfId="85" xr:uid="{00000000-0005-0000-0000-000062000000}"/>
    <cellStyle name="Warning Text 2" xfId="86" xr:uid="{00000000-0005-0000-0000-000063000000}"/>
    <cellStyle name="Warning Text 3" xfId="87" xr:uid="{00000000-0005-0000-0000-000064000000}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136070</xdr:colOff>
      <xdr:row>0</xdr:row>
      <xdr:rowOff>127000</xdr:rowOff>
    </xdr:from>
    <xdr:to>
      <xdr:col>1</xdr:col>
      <xdr:colOff>1006928</xdr:colOff>
      <xdr:row>2</xdr:row>
      <xdr:rowOff>100070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72C773-D682-45D7-A7FB-00F29899F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0" y="127000"/>
          <a:ext cx="1378858" cy="103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127001</xdr:rowOff>
    </xdr:from>
    <xdr:to>
      <xdr:col>2</xdr:col>
      <xdr:colOff>734786</xdr:colOff>
      <xdr:row>3</xdr:row>
      <xdr:rowOff>122641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7D70BD-0598-47E1-9D3C-CB25EB58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127001"/>
          <a:ext cx="1604736" cy="120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4"/>
  <sheetViews>
    <sheetView view="pageBreakPreview" zoomScale="70" zoomScaleSheetLayoutView="70" workbookViewId="0">
      <selection activeCell="C12" sqref="C12"/>
    </sheetView>
  </sheetViews>
  <sheetFormatPr defaultColWidth="8.921875" defaultRowHeight="15.5" x14ac:dyDescent="0.35"/>
  <cols>
    <col min="1" max="1" width="6.15234375" style="20" customWidth="1"/>
    <col min="2" max="2" width="21.3828125" style="5" customWidth="1"/>
    <col min="3" max="3" width="43.07421875" style="5" customWidth="1"/>
    <col min="4" max="4" width="18.23046875" style="8" customWidth="1"/>
    <col min="5" max="6" width="16.07421875" style="5" customWidth="1"/>
    <col min="7" max="7" width="18" style="17" customWidth="1"/>
    <col min="8" max="16384" width="8.921875" style="5"/>
  </cols>
  <sheetData>
    <row r="1" spans="1:12" ht="40" customHeight="1" x14ac:dyDescent="0.35">
      <c r="A1" s="16"/>
      <c r="B1" s="43"/>
      <c r="C1" s="67"/>
      <c r="D1" s="34"/>
      <c r="E1" s="97" t="s">
        <v>85</v>
      </c>
      <c r="F1" s="97"/>
      <c r="G1" s="97"/>
      <c r="H1" s="97"/>
      <c r="I1" s="42"/>
      <c r="J1" s="42"/>
      <c r="K1" s="42"/>
      <c r="L1" s="42"/>
    </row>
    <row r="2" spans="1:12" ht="43.5" customHeight="1" x14ac:dyDescent="0.35">
      <c r="A2" s="21"/>
      <c r="B2" s="43"/>
      <c r="C2" s="67"/>
      <c r="D2" s="34"/>
      <c r="E2" s="98">
        <v>2392442502</v>
      </c>
      <c r="F2" s="98"/>
      <c r="G2" s="98"/>
      <c r="H2" s="98"/>
      <c r="I2" s="42"/>
      <c r="J2" s="42"/>
      <c r="K2" s="42"/>
      <c r="L2" s="41"/>
    </row>
    <row r="3" spans="1:12" ht="30.5" customHeight="1" thickBot="1" x14ac:dyDescent="0.4">
      <c r="A3" s="21"/>
      <c r="D3" s="34"/>
      <c r="E3" s="96"/>
      <c r="F3" s="96"/>
      <c r="G3" s="96"/>
      <c r="H3" s="44"/>
      <c r="I3" s="44"/>
      <c r="J3" s="44"/>
      <c r="K3" s="44"/>
      <c r="L3" s="44"/>
    </row>
    <row r="4" spans="1:12" x14ac:dyDescent="0.35">
      <c r="A4" s="84"/>
      <c r="B4" s="84" t="s">
        <v>15</v>
      </c>
      <c r="C4" s="84" t="s">
        <v>0</v>
      </c>
      <c r="D4" s="84" t="s">
        <v>16</v>
      </c>
      <c r="E4" s="84" t="s">
        <v>17</v>
      </c>
      <c r="F4" s="84"/>
      <c r="G4" s="84"/>
    </row>
    <row r="5" spans="1:12" s="8" customFormat="1" ht="14.5" x14ac:dyDescent="0.35">
      <c r="A5" s="18"/>
      <c r="G5" s="26"/>
    </row>
    <row r="6" spans="1:12" s="8" customFormat="1" ht="14.5" x14ac:dyDescent="0.35">
      <c r="A6" s="18"/>
      <c r="B6" s="27" t="s">
        <v>18</v>
      </c>
      <c r="C6" s="8" t="s">
        <v>19</v>
      </c>
      <c r="D6" s="28">
        <f>'Detailed Estimate'!P7</f>
        <v>8500</v>
      </c>
      <c r="E6" s="1"/>
      <c r="F6" s="6"/>
      <c r="G6" s="29"/>
    </row>
    <row r="7" spans="1:12" s="8" customFormat="1" ht="14.5" x14ac:dyDescent="0.35">
      <c r="A7" s="18"/>
      <c r="B7" s="27" t="s">
        <v>33</v>
      </c>
      <c r="C7" s="8" t="s">
        <v>32</v>
      </c>
      <c r="D7" s="28">
        <f>'Detailed Estimate'!P13</f>
        <v>86833.273099999977</v>
      </c>
      <c r="E7" s="1"/>
      <c r="F7" s="6"/>
      <c r="G7" s="29"/>
    </row>
    <row r="8" spans="1:12" s="8" customFormat="1" ht="14.5" x14ac:dyDescent="0.35">
      <c r="A8" s="18" t="str">
        <f>IF(G8&lt;&gt;"",1+MAX($A$1:A7),"")</f>
        <v/>
      </c>
      <c r="D8" s="30"/>
      <c r="G8" s="26"/>
    </row>
    <row r="9" spans="1:12" s="8" customFormat="1" ht="14.5" x14ac:dyDescent="0.35">
      <c r="A9" s="18"/>
      <c r="C9" s="31" t="s">
        <v>20</v>
      </c>
      <c r="D9" s="32">
        <f>SUM(D6:D8)</f>
        <v>95333.273099999977</v>
      </c>
      <c r="G9" s="26"/>
    </row>
    <row r="10" spans="1:12" s="8" customFormat="1" ht="14.5" x14ac:dyDescent="0.35">
      <c r="A10" s="18"/>
      <c r="C10" s="31" t="s">
        <v>21</v>
      </c>
      <c r="D10" s="32">
        <f>0.25*D9</f>
        <v>23833.318274999994</v>
      </c>
      <c r="G10" s="26"/>
    </row>
    <row r="11" spans="1:12" x14ac:dyDescent="0.35">
      <c r="A11" s="22"/>
      <c r="C11" s="31" t="s">
        <v>8</v>
      </c>
      <c r="D11" s="32">
        <f>SUM(D9:D10)</f>
        <v>119166.59137499997</v>
      </c>
      <c r="G11" s="26"/>
    </row>
    <row r="12" spans="1:12" s="8" customFormat="1" x14ac:dyDescent="0.35">
      <c r="A12" s="22"/>
      <c r="B12" s="5"/>
      <c r="C12" s="5"/>
      <c r="D12" s="5"/>
      <c r="E12" s="5"/>
      <c r="F12" s="5"/>
      <c r="G12" s="26"/>
    </row>
    <row r="13" spans="1:12" x14ac:dyDescent="0.35">
      <c r="A13" s="22" t="str">
        <f>IF(G24&lt;&gt;"",1+MAX($A$1:A12),"")</f>
        <v/>
      </c>
      <c r="C13" s="24" t="s">
        <v>22</v>
      </c>
      <c r="D13" s="5"/>
      <c r="G13" s="26"/>
    </row>
    <row r="14" spans="1:12" x14ac:dyDescent="0.35">
      <c r="A14" s="22" t="str">
        <f>IF(G25&lt;&gt;"",1+MAX($A$1:A13),"")</f>
        <v/>
      </c>
      <c r="C14" s="8" t="s">
        <v>23</v>
      </c>
      <c r="D14" s="5"/>
      <c r="G14" s="26"/>
    </row>
    <row r="15" spans="1:12" x14ac:dyDescent="0.35">
      <c r="G15" s="5"/>
    </row>
    <row r="16" spans="1:12" x14ac:dyDescent="0.35">
      <c r="G16" s="5"/>
    </row>
    <row r="17" spans="7:7" x14ac:dyDescent="0.35">
      <c r="G17" s="5"/>
    </row>
    <row r="18" spans="7:7" x14ac:dyDescent="0.35">
      <c r="G18" s="5"/>
    </row>
    <row r="19" spans="7:7" x14ac:dyDescent="0.35">
      <c r="G19" s="5"/>
    </row>
    <row r="20" spans="7:7" x14ac:dyDescent="0.35">
      <c r="G20" s="5"/>
    </row>
    <row r="21" spans="7:7" x14ac:dyDescent="0.35">
      <c r="G21" s="5"/>
    </row>
    <row r="22" spans="7:7" x14ac:dyDescent="0.35">
      <c r="G22" s="5"/>
    </row>
    <row r="23" spans="7:7" x14ac:dyDescent="0.35">
      <c r="G23" s="5"/>
    </row>
    <row r="24" spans="7:7" x14ac:dyDescent="0.35">
      <c r="G24" s="5"/>
    </row>
    <row r="25" spans="7:7" x14ac:dyDescent="0.35">
      <c r="G25" s="5"/>
    </row>
    <row r="26" spans="7:7" x14ac:dyDescent="0.35">
      <c r="G26" s="5"/>
    </row>
    <row r="27" spans="7:7" x14ac:dyDescent="0.35">
      <c r="G27" s="5"/>
    </row>
    <row r="28" spans="7:7" x14ac:dyDescent="0.35">
      <c r="G28" s="5"/>
    </row>
    <row r="29" spans="7:7" x14ac:dyDescent="0.35">
      <c r="G29" s="5"/>
    </row>
    <row r="30" spans="7:7" x14ac:dyDescent="0.35">
      <c r="G30" s="5"/>
    </row>
    <row r="31" spans="7:7" x14ac:dyDescent="0.35">
      <c r="G31" s="5"/>
    </row>
    <row r="32" spans="7:7" x14ac:dyDescent="0.35">
      <c r="G32" s="5"/>
    </row>
    <row r="33" spans="7:7" x14ac:dyDescent="0.35">
      <c r="G33" s="5"/>
    </row>
    <row r="34" spans="7:7" x14ac:dyDescent="0.35">
      <c r="G34" s="5"/>
    </row>
    <row r="35" spans="7:7" x14ac:dyDescent="0.35">
      <c r="G35" s="5"/>
    </row>
    <row r="36" spans="7:7" x14ac:dyDescent="0.35">
      <c r="G36" s="5"/>
    </row>
    <row r="37" spans="7:7" x14ac:dyDescent="0.35">
      <c r="G37" s="5"/>
    </row>
    <row r="38" spans="7:7" x14ac:dyDescent="0.35">
      <c r="G38" s="5"/>
    </row>
    <row r="39" spans="7:7" x14ac:dyDescent="0.35">
      <c r="G39" s="5"/>
    </row>
    <row r="40" spans="7:7" x14ac:dyDescent="0.35">
      <c r="G40" s="5"/>
    </row>
    <row r="41" spans="7:7" x14ac:dyDescent="0.35">
      <c r="G41" s="5"/>
    </row>
    <row r="42" spans="7:7" x14ac:dyDescent="0.35">
      <c r="G42" s="5"/>
    </row>
    <row r="43" spans="7:7" x14ac:dyDescent="0.35">
      <c r="G43" s="5"/>
    </row>
    <row r="44" spans="7:7" x14ac:dyDescent="0.35">
      <c r="G44" s="5"/>
    </row>
    <row r="45" spans="7:7" x14ac:dyDescent="0.35">
      <c r="G45" s="5"/>
    </row>
    <row r="46" spans="7:7" x14ac:dyDescent="0.35">
      <c r="G46" s="5"/>
    </row>
    <row r="47" spans="7:7" x14ac:dyDescent="0.35">
      <c r="G47" s="5"/>
    </row>
    <row r="48" spans="7:7" x14ac:dyDescent="0.35">
      <c r="G48" s="5"/>
    </row>
    <row r="49" spans="7:7" x14ac:dyDescent="0.35">
      <c r="G49" s="5"/>
    </row>
    <row r="50" spans="7:7" x14ac:dyDescent="0.35">
      <c r="G50" s="5"/>
    </row>
    <row r="51" spans="7:7" x14ac:dyDescent="0.35">
      <c r="G51" s="5"/>
    </row>
    <row r="52" spans="7:7" x14ac:dyDescent="0.35">
      <c r="G52" s="5"/>
    </row>
    <row r="53" spans="7:7" x14ac:dyDescent="0.35">
      <c r="G53" s="5"/>
    </row>
    <row r="54" spans="7:7" x14ac:dyDescent="0.35">
      <c r="G54" s="5"/>
    </row>
    <row r="55" spans="7:7" x14ac:dyDescent="0.35">
      <c r="G55" s="5"/>
    </row>
    <row r="56" spans="7:7" x14ac:dyDescent="0.35">
      <c r="G56" s="5"/>
    </row>
    <row r="57" spans="7:7" x14ac:dyDescent="0.35">
      <c r="G57" s="5"/>
    </row>
    <row r="58" spans="7:7" x14ac:dyDescent="0.35">
      <c r="G58" s="5"/>
    </row>
    <row r="59" spans="7:7" x14ac:dyDescent="0.35">
      <c r="G59" s="5"/>
    </row>
    <row r="60" spans="7:7" x14ac:dyDescent="0.35">
      <c r="G60" s="5"/>
    </row>
    <row r="61" spans="7:7" x14ac:dyDescent="0.35">
      <c r="G61" s="5"/>
    </row>
    <row r="62" spans="7:7" x14ac:dyDescent="0.35">
      <c r="G62" s="5"/>
    </row>
    <row r="63" spans="7:7" x14ac:dyDescent="0.35">
      <c r="G63" s="5"/>
    </row>
    <row r="64" spans="7:7" x14ac:dyDescent="0.35">
      <c r="G64" s="5"/>
    </row>
    <row r="65" spans="7:7" x14ac:dyDescent="0.35">
      <c r="G65" s="5"/>
    </row>
    <row r="66" spans="7:7" x14ac:dyDescent="0.35">
      <c r="G66" s="5"/>
    </row>
    <row r="67" spans="7:7" x14ac:dyDescent="0.35">
      <c r="G67" s="5"/>
    </row>
    <row r="68" spans="7:7" x14ac:dyDescent="0.35">
      <c r="G68" s="5"/>
    </row>
    <row r="69" spans="7:7" x14ac:dyDescent="0.35">
      <c r="G69" s="5"/>
    </row>
    <row r="70" spans="7:7" x14ac:dyDescent="0.35">
      <c r="G70" s="5"/>
    </row>
    <row r="71" spans="7:7" x14ac:dyDescent="0.35">
      <c r="G71" s="5"/>
    </row>
    <row r="72" spans="7:7" x14ac:dyDescent="0.35">
      <c r="G72" s="5"/>
    </row>
    <row r="73" spans="7:7" x14ac:dyDescent="0.35">
      <c r="G73" s="5"/>
    </row>
    <row r="74" spans="7:7" x14ac:dyDescent="0.35">
      <c r="G74" s="5"/>
    </row>
    <row r="75" spans="7:7" x14ac:dyDescent="0.35">
      <c r="G75" s="5"/>
    </row>
    <row r="76" spans="7:7" x14ac:dyDescent="0.35">
      <c r="G76" s="5"/>
    </row>
    <row r="77" spans="7:7" x14ac:dyDescent="0.35">
      <c r="G77" s="5"/>
    </row>
    <row r="78" spans="7:7" x14ac:dyDescent="0.35">
      <c r="G78" s="5"/>
    </row>
    <row r="79" spans="7:7" x14ac:dyDescent="0.35">
      <c r="G79" s="5"/>
    </row>
    <row r="80" spans="7:7" x14ac:dyDescent="0.35">
      <c r="G80" s="5"/>
    </row>
    <row r="81" spans="7:7" x14ac:dyDescent="0.35">
      <c r="G81" s="5"/>
    </row>
    <row r="82" spans="7:7" x14ac:dyDescent="0.35">
      <c r="G82" s="5"/>
    </row>
    <row r="83" spans="7:7" x14ac:dyDescent="0.35">
      <c r="G83" s="5"/>
    </row>
    <row r="84" spans="7:7" x14ac:dyDescent="0.35">
      <c r="G84" s="5"/>
    </row>
    <row r="85" spans="7:7" x14ac:dyDescent="0.35">
      <c r="G85" s="5"/>
    </row>
    <row r="86" spans="7:7" x14ac:dyDescent="0.35">
      <c r="G86" s="5"/>
    </row>
    <row r="87" spans="7:7" x14ac:dyDescent="0.35">
      <c r="G87" s="5"/>
    </row>
    <row r="88" spans="7:7" x14ac:dyDescent="0.35">
      <c r="G88" s="5"/>
    </row>
    <row r="89" spans="7:7" x14ac:dyDescent="0.35">
      <c r="G89" s="5"/>
    </row>
    <row r="90" spans="7:7" x14ac:dyDescent="0.35">
      <c r="G90" s="5"/>
    </row>
    <row r="91" spans="7:7" x14ac:dyDescent="0.35">
      <c r="G91" s="5"/>
    </row>
    <row r="92" spans="7:7" x14ac:dyDescent="0.35">
      <c r="G92" s="5"/>
    </row>
    <row r="93" spans="7:7" x14ac:dyDescent="0.35">
      <c r="G93" s="5"/>
    </row>
    <row r="94" spans="7:7" x14ac:dyDescent="0.35">
      <c r="G94" s="5"/>
    </row>
    <row r="95" spans="7:7" x14ac:dyDescent="0.35">
      <c r="G95" s="5"/>
    </row>
    <row r="96" spans="7:7" x14ac:dyDescent="0.35">
      <c r="G96" s="5"/>
    </row>
    <row r="97" spans="7:7" x14ac:dyDescent="0.35">
      <c r="G97" s="5"/>
    </row>
    <row r="98" spans="7:7" x14ac:dyDescent="0.35">
      <c r="G98" s="5"/>
    </row>
    <row r="99" spans="7:7" x14ac:dyDescent="0.35">
      <c r="G99" s="5"/>
    </row>
    <row r="100" spans="7:7" x14ac:dyDescent="0.35">
      <c r="G100" s="5"/>
    </row>
    <row r="101" spans="7:7" x14ac:dyDescent="0.35">
      <c r="G101" s="5"/>
    </row>
    <row r="102" spans="7:7" x14ac:dyDescent="0.35">
      <c r="G102" s="5"/>
    </row>
    <row r="103" spans="7:7" x14ac:dyDescent="0.35">
      <c r="G103" s="5"/>
    </row>
    <row r="104" spans="7:7" x14ac:dyDescent="0.35">
      <c r="G104" s="5"/>
    </row>
    <row r="105" spans="7:7" x14ac:dyDescent="0.35">
      <c r="G105" s="5"/>
    </row>
    <row r="106" spans="7:7" x14ac:dyDescent="0.35">
      <c r="G106" s="5"/>
    </row>
    <row r="107" spans="7:7" x14ac:dyDescent="0.35">
      <c r="G107" s="5"/>
    </row>
    <row r="108" spans="7:7" x14ac:dyDescent="0.35">
      <c r="G108" s="5"/>
    </row>
    <row r="109" spans="7:7" x14ac:dyDescent="0.35">
      <c r="G109" s="5"/>
    </row>
    <row r="110" spans="7:7" x14ac:dyDescent="0.35">
      <c r="G110" s="5"/>
    </row>
    <row r="111" spans="7:7" x14ac:dyDescent="0.35">
      <c r="G111" s="5"/>
    </row>
    <row r="112" spans="7:7" x14ac:dyDescent="0.35">
      <c r="G112" s="5"/>
    </row>
    <row r="113" spans="7:7" x14ac:dyDescent="0.35">
      <c r="G113" s="5"/>
    </row>
    <row r="114" spans="7:7" x14ac:dyDescent="0.35">
      <c r="G114" s="5"/>
    </row>
    <row r="115" spans="7:7" x14ac:dyDescent="0.35">
      <c r="G115" s="5"/>
    </row>
    <row r="116" spans="7:7" x14ac:dyDescent="0.35">
      <c r="G116" s="5"/>
    </row>
    <row r="117" spans="7:7" x14ac:dyDescent="0.35">
      <c r="G117" s="5"/>
    </row>
    <row r="118" spans="7:7" x14ac:dyDescent="0.35">
      <c r="G118" s="5"/>
    </row>
    <row r="119" spans="7:7" x14ac:dyDescent="0.35">
      <c r="G119" s="5"/>
    </row>
    <row r="120" spans="7:7" x14ac:dyDescent="0.35">
      <c r="G120" s="5"/>
    </row>
    <row r="121" spans="7:7" x14ac:dyDescent="0.35">
      <c r="G121" s="5"/>
    </row>
    <row r="122" spans="7:7" x14ac:dyDescent="0.35">
      <c r="G122" s="5"/>
    </row>
    <row r="123" spans="7:7" x14ac:dyDescent="0.35">
      <c r="G123" s="5"/>
    </row>
    <row r="124" spans="7:7" x14ac:dyDescent="0.35">
      <c r="G124" s="5"/>
    </row>
    <row r="125" spans="7:7" x14ac:dyDescent="0.35">
      <c r="G125" s="5"/>
    </row>
    <row r="126" spans="7:7" x14ac:dyDescent="0.35">
      <c r="G126" s="5"/>
    </row>
    <row r="127" spans="7:7" x14ac:dyDescent="0.35">
      <c r="G127" s="5"/>
    </row>
    <row r="128" spans="7:7" x14ac:dyDescent="0.35">
      <c r="G128" s="5"/>
    </row>
    <row r="129" spans="7:7" x14ac:dyDescent="0.35">
      <c r="G129" s="5"/>
    </row>
    <row r="130" spans="7:7" x14ac:dyDescent="0.35">
      <c r="G130" s="5"/>
    </row>
    <row r="131" spans="7:7" x14ac:dyDescent="0.35">
      <c r="G131" s="5"/>
    </row>
    <row r="132" spans="7:7" x14ac:dyDescent="0.35">
      <c r="G132" s="5"/>
    </row>
    <row r="133" spans="7:7" x14ac:dyDescent="0.35">
      <c r="G133" s="5"/>
    </row>
    <row r="134" spans="7:7" x14ac:dyDescent="0.35">
      <c r="G134" s="5"/>
    </row>
    <row r="135" spans="7:7" x14ac:dyDescent="0.35">
      <c r="G135" s="5"/>
    </row>
    <row r="136" spans="7:7" x14ac:dyDescent="0.35">
      <c r="G136" s="5"/>
    </row>
    <row r="137" spans="7:7" x14ac:dyDescent="0.35">
      <c r="G137" s="5"/>
    </row>
    <row r="138" spans="7:7" x14ac:dyDescent="0.35">
      <c r="G138" s="5"/>
    </row>
    <row r="139" spans="7:7" x14ac:dyDescent="0.35">
      <c r="G139" s="5"/>
    </row>
    <row r="140" spans="7:7" x14ac:dyDescent="0.35">
      <c r="G140" s="5"/>
    </row>
    <row r="141" spans="7:7" x14ac:dyDescent="0.35">
      <c r="G141" s="5"/>
    </row>
    <row r="142" spans="7:7" x14ac:dyDescent="0.35">
      <c r="G142" s="5"/>
    </row>
    <row r="143" spans="7:7" x14ac:dyDescent="0.35">
      <c r="G143" s="5"/>
    </row>
    <row r="144" spans="7:7" x14ac:dyDescent="0.35">
      <c r="G144" s="5"/>
    </row>
    <row r="145" spans="7:7" x14ac:dyDescent="0.35">
      <c r="G145" s="5"/>
    </row>
    <row r="146" spans="7:7" x14ac:dyDescent="0.35">
      <c r="G146" s="5"/>
    </row>
    <row r="147" spans="7:7" x14ac:dyDescent="0.35">
      <c r="G147" s="5"/>
    </row>
    <row r="148" spans="7:7" x14ac:dyDescent="0.35">
      <c r="G148" s="5"/>
    </row>
    <row r="149" spans="7:7" x14ac:dyDescent="0.35">
      <c r="G149" s="5"/>
    </row>
    <row r="150" spans="7:7" x14ac:dyDescent="0.35">
      <c r="G150" s="5"/>
    </row>
    <row r="151" spans="7:7" x14ac:dyDescent="0.35">
      <c r="G151" s="5"/>
    </row>
    <row r="152" spans="7:7" x14ac:dyDescent="0.35">
      <c r="G152" s="5"/>
    </row>
    <row r="153" spans="7:7" x14ac:dyDescent="0.35">
      <c r="G153" s="5"/>
    </row>
    <row r="154" spans="7:7" x14ac:dyDescent="0.35">
      <c r="G154" s="5"/>
    </row>
    <row r="155" spans="7:7" x14ac:dyDescent="0.35">
      <c r="G155" s="5"/>
    </row>
    <row r="156" spans="7:7" x14ac:dyDescent="0.35">
      <c r="G156" s="5"/>
    </row>
    <row r="157" spans="7:7" x14ac:dyDescent="0.35">
      <c r="G157" s="5"/>
    </row>
    <row r="158" spans="7:7" x14ac:dyDescent="0.35">
      <c r="G158" s="5"/>
    </row>
    <row r="159" spans="7:7" x14ac:dyDescent="0.35">
      <c r="G159" s="5"/>
    </row>
    <row r="160" spans="7:7" x14ac:dyDescent="0.35">
      <c r="G160" s="5"/>
    </row>
    <row r="161" spans="7:7" x14ac:dyDescent="0.35">
      <c r="G161" s="5"/>
    </row>
    <row r="162" spans="7:7" x14ac:dyDescent="0.35">
      <c r="G162" s="5"/>
    </row>
    <row r="163" spans="7:7" x14ac:dyDescent="0.35">
      <c r="G163" s="5"/>
    </row>
    <row r="164" spans="7:7" x14ac:dyDescent="0.35">
      <c r="G164" s="5"/>
    </row>
    <row r="165" spans="7:7" x14ac:dyDescent="0.35">
      <c r="G165" s="5"/>
    </row>
    <row r="166" spans="7:7" x14ac:dyDescent="0.35">
      <c r="G166" s="5"/>
    </row>
    <row r="167" spans="7:7" x14ac:dyDescent="0.35">
      <c r="G167" s="5"/>
    </row>
    <row r="168" spans="7:7" x14ac:dyDescent="0.35">
      <c r="G168" s="5"/>
    </row>
    <row r="169" spans="7:7" x14ac:dyDescent="0.35">
      <c r="G169" s="5"/>
    </row>
    <row r="170" spans="7:7" x14ac:dyDescent="0.35">
      <c r="G170" s="5"/>
    </row>
    <row r="171" spans="7:7" x14ac:dyDescent="0.35">
      <c r="G171" s="5"/>
    </row>
    <row r="172" spans="7:7" x14ac:dyDescent="0.35">
      <c r="G172" s="5"/>
    </row>
    <row r="173" spans="7:7" x14ac:dyDescent="0.35">
      <c r="G173" s="5"/>
    </row>
    <row r="174" spans="7:7" x14ac:dyDescent="0.35">
      <c r="G174" s="5"/>
    </row>
    <row r="175" spans="7:7" x14ac:dyDescent="0.35">
      <c r="G175" s="5"/>
    </row>
    <row r="176" spans="7:7" x14ac:dyDescent="0.35">
      <c r="G176" s="5"/>
    </row>
    <row r="177" spans="7:7" x14ac:dyDescent="0.35">
      <c r="G177" s="5"/>
    </row>
    <row r="178" spans="7:7" x14ac:dyDescent="0.35">
      <c r="G178" s="5"/>
    </row>
    <row r="179" spans="7:7" x14ac:dyDescent="0.35">
      <c r="G179" s="5"/>
    </row>
    <row r="180" spans="7:7" x14ac:dyDescent="0.35">
      <c r="G180" s="5"/>
    </row>
    <row r="181" spans="7:7" x14ac:dyDescent="0.35">
      <c r="G181" s="5"/>
    </row>
    <row r="182" spans="7:7" x14ac:dyDescent="0.35">
      <c r="G182" s="5"/>
    </row>
    <row r="183" spans="7:7" x14ac:dyDescent="0.35">
      <c r="G183" s="5"/>
    </row>
    <row r="184" spans="7:7" x14ac:dyDescent="0.35">
      <c r="G184" s="5"/>
    </row>
    <row r="185" spans="7:7" x14ac:dyDescent="0.35">
      <c r="G185" s="5"/>
    </row>
    <row r="186" spans="7:7" x14ac:dyDescent="0.35">
      <c r="G186" s="5"/>
    </row>
    <row r="187" spans="7:7" x14ac:dyDescent="0.35">
      <c r="G187" s="5"/>
    </row>
    <row r="188" spans="7:7" x14ac:dyDescent="0.35">
      <c r="G188" s="5"/>
    </row>
    <row r="189" spans="7:7" x14ac:dyDescent="0.35">
      <c r="G189" s="5"/>
    </row>
    <row r="190" spans="7:7" x14ac:dyDescent="0.35">
      <c r="G190" s="5"/>
    </row>
    <row r="191" spans="7:7" x14ac:dyDescent="0.35">
      <c r="G191" s="5"/>
    </row>
    <row r="192" spans="7:7" x14ac:dyDescent="0.35">
      <c r="G192" s="5"/>
    </row>
    <row r="193" spans="7:7" x14ac:dyDescent="0.35">
      <c r="G193" s="5"/>
    </row>
    <row r="194" spans="7:7" x14ac:dyDescent="0.35">
      <c r="G194" s="5"/>
    </row>
    <row r="195" spans="7:7" x14ac:dyDescent="0.35">
      <c r="G195" s="5"/>
    </row>
    <row r="196" spans="7:7" x14ac:dyDescent="0.35">
      <c r="G196" s="5"/>
    </row>
    <row r="197" spans="7:7" x14ac:dyDescent="0.35">
      <c r="G197" s="5"/>
    </row>
    <row r="198" spans="7:7" x14ac:dyDescent="0.35">
      <c r="G198" s="5"/>
    </row>
    <row r="199" spans="7:7" x14ac:dyDescent="0.35">
      <c r="G199" s="5"/>
    </row>
    <row r="200" spans="7:7" x14ac:dyDescent="0.35">
      <c r="G200" s="5"/>
    </row>
    <row r="201" spans="7:7" x14ac:dyDescent="0.35">
      <c r="G201" s="5"/>
    </row>
    <row r="202" spans="7:7" x14ac:dyDescent="0.35">
      <c r="G202" s="5"/>
    </row>
    <row r="203" spans="7:7" x14ac:dyDescent="0.35">
      <c r="G203" s="5"/>
    </row>
    <row r="204" spans="7:7" x14ac:dyDescent="0.35">
      <c r="G204" s="5"/>
    </row>
    <row r="205" spans="7:7" x14ac:dyDescent="0.35">
      <c r="G205" s="5"/>
    </row>
    <row r="206" spans="7:7" x14ac:dyDescent="0.35">
      <c r="G206" s="5"/>
    </row>
    <row r="207" spans="7:7" x14ac:dyDescent="0.35">
      <c r="G207" s="5"/>
    </row>
    <row r="208" spans="7:7" x14ac:dyDescent="0.35">
      <c r="G208" s="5"/>
    </row>
    <row r="209" spans="7:7" x14ac:dyDescent="0.35">
      <c r="G209" s="5"/>
    </row>
    <row r="210" spans="7:7" x14ac:dyDescent="0.35">
      <c r="G210" s="5"/>
    </row>
    <row r="211" spans="7:7" x14ac:dyDescent="0.35">
      <c r="G211" s="5"/>
    </row>
    <row r="212" spans="7:7" x14ac:dyDescent="0.35">
      <c r="G212" s="5"/>
    </row>
    <row r="213" spans="7:7" x14ac:dyDescent="0.35">
      <c r="G213" s="5"/>
    </row>
    <row r="214" spans="7:7" x14ac:dyDescent="0.35">
      <c r="G214" s="5"/>
    </row>
    <row r="215" spans="7:7" x14ac:dyDescent="0.35">
      <c r="G215" s="5"/>
    </row>
    <row r="216" spans="7:7" x14ac:dyDescent="0.35">
      <c r="G216" s="5"/>
    </row>
    <row r="217" spans="7:7" x14ac:dyDescent="0.35">
      <c r="G217" s="5"/>
    </row>
    <row r="218" spans="7:7" x14ac:dyDescent="0.35">
      <c r="G218" s="5"/>
    </row>
    <row r="219" spans="7:7" x14ac:dyDescent="0.35">
      <c r="G219" s="5"/>
    </row>
    <row r="220" spans="7:7" x14ac:dyDescent="0.35">
      <c r="G220" s="5"/>
    </row>
    <row r="221" spans="7:7" x14ac:dyDescent="0.35">
      <c r="G221" s="5"/>
    </row>
    <row r="222" spans="7:7" x14ac:dyDescent="0.35">
      <c r="G222" s="5"/>
    </row>
    <row r="223" spans="7:7" x14ac:dyDescent="0.35">
      <c r="G223" s="5"/>
    </row>
    <row r="224" spans="7:7" x14ac:dyDescent="0.35">
      <c r="G224" s="5"/>
    </row>
    <row r="225" spans="7:7" x14ac:dyDescent="0.35">
      <c r="G225" s="5"/>
    </row>
    <row r="226" spans="7:7" x14ac:dyDescent="0.35">
      <c r="G226" s="5"/>
    </row>
    <row r="227" spans="7:7" x14ac:dyDescent="0.35">
      <c r="G227" s="5"/>
    </row>
    <row r="228" spans="7:7" x14ac:dyDescent="0.35">
      <c r="G228" s="5"/>
    </row>
    <row r="229" spans="7:7" x14ac:dyDescent="0.35">
      <c r="G229" s="5"/>
    </row>
    <row r="230" spans="7:7" x14ac:dyDescent="0.35">
      <c r="G230" s="5"/>
    </row>
    <row r="231" spans="7:7" x14ac:dyDescent="0.35">
      <c r="G231" s="5"/>
    </row>
    <row r="232" spans="7:7" x14ac:dyDescent="0.35">
      <c r="G232" s="5"/>
    </row>
    <row r="233" spans="7:7" x14ac:dyDescent="0.35">
      <c r="G233" s="5"/>
    </row>
    <row r="234" spans="7:7" x14ac:dyDescent="0.35">
      <c r="G234" s="5"/>
    </row>
    <row r="235" spans="7:7" x14ac:dyDescent="0.35">
      <c r="G235" s="5"/>
    </row>
    <row r="236" spans="7:7" x14ac:dyDescent="0.35">
      <c r="G236" s="5"/>
    </row>
    <row r="237" spans="7:7" x14ac:dyDescent="0.35">
      <c r="G237" s="5"/>
    </row>
    <row r="238" spans="7:7" x14ac:dyDescent="0.35">
      <c r="G238" s="5"/>
    </row>
    <row r="239" spans="7:7" x14ac:dyDescent="0.35">
      <c r="G239" s="5"/>
    </row>
    <row r="240" spans="7:7" x14ac:dyDescent="0.35">
      <c r="G240" s="5"/>
    </row>
    <row r="241" spans="7:7" x14ac:dyDescent="0.35">
      <c r="G241" s="5"/>
    </row>
    <row r="242" spans="7:7" x14ac:dyDescent="0.35">
      <c r="G242" s="5"/>
    </row>
    <row r="243" spans="7:7" x14ac:dyDescent="0.35">
      <c r="G243" s="5"/>
    </row>
    <row r="244" spans="7:7" x14ac:dyDescent="0.35">
      <c r="G244" s="5"/>
    </row>
    <row r="245" spans="7:7" x14ac:dyDescent="0.35">
      <c r="G245" s="5"/>
    </row>
    <row r="246" spans="7:7" x14ac:dyDescent="0.35">
      <c r="G246" s="5"/>
    </row>
    <row r="247" spans="7:7" x14ac:dyDescent="0.35">
      <c r="G247" s="5"/>
    </row>
    <row r="248" spans="7:7" x14ac:dyDescent="0.35">
      <c r="G248" s="5"/>
    </row>
    <row r="249" spans="7:7" x14ac:dyDescent="0.35">
      <c r="G249" s="5"/>
    </row>
    <row r="250" spans="7:7" x14ac:dyDescent="0.35">
      <c r="G250" s="5"/>
    </row>
    <row r="251" spans="7:7" x14ac:dyDescent="0.35">
      <c r="G251" s="5"/>
    </row>
    <row r="252" spans="7:7" x14ac:dyDescent="0.35">
      <c r="G252" s="5"/>
    </row>
    <row r="253" spans="7:7" x14ac:dyDescent="0.35">
      <c r="G253" s="5"/>
    </row>
    <row r="254" spans="7:7" x14ac:dyDescent="0.35">
      <c r="G254" s="5"/>
    </row>
    <row r="255" spans="7:7" x14ac:dyDescent="0.35">
      <c r="G255" s="5"/>
    </row>
    <row r="256" spans="7:7" x14ac:dyDescent="0.35">
      <c r="G256" s="5"/>
    </row>
    <row r="257" spans="7:7" x14ac:dyDescent="0.35">
      <c r="G257" s="5"/>
    </row>
    <row r="258" spans="7:7" x14ac:dyDescent="0.35">
      <c r="G258" s="5"/>
    </row>
    <row r="259" spans="7:7" x14ac:dyDescent="0.35">
      <c r="G259" s="5"/>
    </row>
    <row r="260" spans="7:7" x14ac:dyDescent="0.35">
      <c r="G260" s="5"/>
    </row>
    <row r="261" spans="7:7" x14ac:dyDescent="0.35">
      <c r="G261" s="5"/>
    </row>
    <row r="262" spans="7:7" x14ac:dyDescent="0.35">
      <c r="G262" s="5"/>
    </row>
    <row r="263" spans="7:7" x14ac:dyDescent="0.35">
      <c r="G263" s="5"/>
    </row>
    <row r="264" spans="7:7" x14ac:dyDescent="0.35">
      <c r="G264" s="5"/>
    </row>
    <row r="265" spans="7:7" x14ac:dyDescent="0.35">
      <c r="G265" s="5"/>
    </row>
    <row r="266" spans="7:7" x14ac:dyDescent="0.35">
      <c r="G266" s="5"/>
    </row>
    <row r="267" spans="7:7" x14ac:dyDescent="0.35">
      <c r="G267" s="5"/>
    </row>
    <row r="268" spans="7:7" x14ac:dyDescent="0.35">
      <c r="G268" s="5"/>
    </row>
    <row r="269" spans="7:7" x14ac:dyDescent="0.35">
      <c r="G269" s="5"/>
    </row>
    <row r="270" spans="7:7" x14ac:dyDescent="0.35">
      <c r="G270" s="5"/>
    </row>
    <row r="271" spans="7:7" x14ac:dyDescent="0.35">
      <c r="G271" s="5"/>
    </row>
    <row r="272" spans="7:7" x14ac:dyDescent="0.35">
      <c r="G272" s="5"/>
    </row>
    <row r="273" spans="7:7" x14ac:dyDescent="0.35">
      <c r="G273" s="5"/>
    </row>
    <row r="274" spans="7:7" x14ac:dyDescent="0.35">
      <c r="G274" s="5"/>
    </row>
    <row r="275" spans="7:7" x14ac:dyDescent="0.35">
      <c r="G275" s="5"/>
    </row>
    <row r="276" spans="7:7" x14ac:dyDescent="0.35">
      <c r="G276" s="5"/>
    </row>
    <row r="277" spans="7:7" x14ac:dyDescent="0.35">
      <c r="G277" s="5"/>
    </row>
    <row r="278" spans="7:7" x14ac:dyDescent="0.35">
      <c r="G278" s="5"/>
    </row>
    <row r="279" spans="7:7" x14ac:dyDescent="0.35">
      <c r="G279" s="5"/>
    </row>
    <row r="280" spans="7:7" x14ac:dyDescent="0.35">
      <c r="G280" s="5"/>
    </row>
    <row r="281" spans="7:7" x14ac:dyDescent="0.35">
      <c r="G281" s="5"/>
    </row>
    <row r="282" spans="7:7" x14ac:dyDescent="0.35">
      <c r="G282" s="5"/>
    </row>
    <row r="283" spans="7:7" x14ac:dyDescent="0.35">
      <c r="G283" s="5"/>
    </row>
    <row r="284" spans="7:7" x14ac:dyDescent="0.35">
      <c r="G284" s="5"/>
    </row>
    <row r="285" spans="7:7" x14ac:dyDescent="0.35">
      <c r="G285" s="5"/>
    </row>
    <row r="286" spans="7:7" x14ac:dyDescent="0.35">
      <c r="G286" s="5"/>
    </row>
    <row r="287" spans="7:7" x14ac:dyDescent="0.35">
      <c r="G287" s="5"/>
    </row>
    <row r="288" spans="7:7" x14ac:dyDescent="0.35">
      <c r="G288" s="5"/>
    </row>
    <row r="289" spans="7:7" x14ac:dyDescent="0.35">
      <c r="G289" s="5"/>
    </row>
    <row r="290" spans="7:7" x14ac:dyDescent="0.35">
      <c r="G290" s="5"/>
    </row>
    <row r="291" spans="7:7" x14ac:dyDescent="0.35">
      <c r="G291" s="5"/>
    </row>
    <row r="292" spans="7:7" x14ac:dyDescent="0.35">
      <c r="G292" s="5"/>
    </row>
    <row r="293" spans="7:7" x14ac:dyDescent="0.35">
      <c r="G293" s="5"/>
    </row>
    <row r="294" spans="7:7" x14ac:dyDescent="0.35">
      <c r="G294" s="5"/>
    </row>
  </sheetData>
  <mergeCells count="3">
    <mergeCell ref="E3:G3"/>
    <mergeCell ref="E1:H1"/>
    <mergeCell ref="E2:H2"/>
  </mergeCells>
  <hyperlinks>
    <hyperlink ref="E1" r:id="rId1" xr:uid="{7DA7E2D2-C615-4BC4-A837-2B434A44552E}"/>
  </hyperlinks>
  <printOptions horizontalCentered="1" verticalCentered="1"/>
  <pageMargins left="0.7" right="0.7" top="0.75" bottom="0.75" header="0.3" footer="0.3"/>
  <pageSetup scale="5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5"/>
  <sheetViews>
    <sheetView tabSelected="1" view="pageBreakPreview" zoomScale="70" zoomScaleSheetLayoutView="70" workbookViewId="0">
      <selection activeCell="E9" sqref="E9"/>
    </sheetView>
  </sheetViews>
  <sheetFormatPr defaultColWidth="8.921875" defaultRowHeight="15.5" x14ac:dyDescent="0.35"/>
  <cols>
    <col min="1" max="1" width="5" style="61" customWidth="1"/>
    <col min="2" max="2" width="12.84375" style="57" customWidth="1"/>
    <col min="3" max="3" width="13.15234375" style="57" customWidth="1"/>
    <col min="4" max="4" width="9.07421875" style="57" bestFit="1" customWidth="1"/>
    <col min="5" max="5" width="82.07421875" style="57" customWidth="1"/>
    <col min="6" max="6" width="11.15234375" style="56" customWidth="1"/>
    <col min="7" max="7" width="9.84375" style="57" customWidth="1"/>
    <col min="8" max="8" width="9.15234375" style="57" customWidth="1"/>
    <col min="9" max="13" width="12" style="8" customWidth="1"/>
    <col min="14" max="14" width="9.15234375" style="57" bestFit="1" customWidth="1"/>
    <col min="15" max="15" width="11.15234375" style="57" bestFit="1" customWidth="1"/>
    <col min="16" max="16" width="15.61328125" style="62" customWidth="1"/>
    <col min="17" max="17" width="8.921875" style="57"/>
    <col min="18" max="18" width="29.61328125" style="57" customWidth="1"/>
    <col min="19" max="19" width="28" style="57" customWidth="1"/>
    <col min="20" max="16384" width="8.921875" style="57"/>
  </cols>
  <sheetData>
    <row r="1" spans="1:18" ht="24" customHeight="1" x14ac:dyDescent="0.35">
      <c r="A1" s="68"/>
      <c r="B1" s="69"/>
      <c r="C1" s="69"/>
      <c r="D1" s="69"/>
      <c r="E1" s="70"/>
      <c r="F1" s="71"/>
      <c r="G1" s="72"/>
      <c r="H1" s="73"/>
      <c r="I1" s="99"/>
      <c r="J1" s="99"/>
      <c r="K1" s="99"/>
      <c r="L1" s="99"/>
      <c r="M1" s="99"/>
      <c r="N1" s="99"/>
      <c r="O1" s="99"/>
      <c r="P1" s="74"/>
      <c r="Q1" s="7"/>
    </row>
    <row r="2" spans="1:18" ht="34.5" customHeight="1" x14ac:dyDescent="0.35">
      <c r="A2" s="75"/>
      <c r="B2"/>
      <c r="C2"/>
      <c r="D2" s="43"/>
      <c r="E2" s="67"/>
      <c r="H2" s="34"/>
      <c r="I2" s="86"/>
      <c r="J2" s="87"/>
      <c r="K2" s="87"/>
      <c r="L2" s="98" t="s">
        <v>85</v>
      </c>
      <c r="M2" s="98"/>
      <c r="N2" s="98"/>
      <c r="O2" s="98"/>
      <c r="P2" s="60"/>
      <c r="Q2" s="58"/>
      <c r="R2" s="58"/>
    </row>
    <row r="3" spans="1:18" ht="37" customHeight="1" x14ac:dyDescent="0.35">
      <c r="A3" s="75"/>
      <c r="H3" s="34"/>
      <c r="I3" s="88"/>
      <c r="J3" s="88"/>
      <c r="K3" s="88"/>
      <c r="L3" s="98">
        <v>2392442502</v>
      </c>
      <c r="M3" s="98"/>
      <c r="N3" s="98"/>
      <c r="O3" s="98"/>
      <c r="P3" s="89"/>
      <c r="Q3" s="24"/>
    </row>
    <row r="4" spans="1:18" ht="29" customHeight="1" thickBot="1" x14ac:dyDescent="0.4">
      <c r="A4" s="76"/>
      <c r="B4" s="77"/>
      <c r="C4" s="77"/>
      <c r="D4" s="77"/>
      <c r="E4" s="78"/>
      <c r="F4" s="79"/>
      <c r="G4" s="77"/>
      <c r="H4" s="77"/>
      <c r="I4" s="80"/>
      <c r="J4" s="80"/>
      <c r="K4" s="80"/>
      <c r="L4" s="80"/>
      <c r="M4" s="80"/>
      <c r="N4" s="81"/>
      <c r="O4" s="82"/>
      <c r="P4" s="83"/>
    </row>
    <row r="5" spans="1:18" ht="40.5" customHeight="1" thickBot="1" x14ac:dyDescent="0.4">
      <c r="A5" s="84" t="s">
        <v>3</v>
      </c>
      <c r="B5" s="85" t="s">
        <v>34</v>
      </c>
      <c r="C5" s="84" t="s">
        <v>35</v>
      </c>
      <c r="D5" s="84" t="s">
        <v>10</v>
      </c>
      <c r="E5" s="84" t="s">
        <v>0</v>
      </c>
      <c r="F5" s="84" t="s">
        <v>11</v>
      </c>
      <c r="G5" s="85" t="s">
        <v>12</v>
      </c>
      <c r="H5" s="85" t="s">
        <v>4</v>
      </c>
      <c r="I5" s="85" t="s">
        <v>5</v>
      </c>
      <c r="J5" s="85" t="s">
        <v>26</v>
      </c>
      <c r="K5" s="85" t="s">
        <v>27</v>
      </c>
      <c r="L5" s="85" t="s">
        <v>28</v>
      </c>
      <c r="M5" s="85" t="s">
        <v>29</v>
      </c>
      <c r="N5" s="85" t="s">
        <v>1</v>
      </c>
      <c r="O5" s="85" t="s">
        <v>6</v>
      </c>
      <c r="P5" s="85" t="s">
        <v>7</v>
      </c>
      <c r="Q5" s="7"/>
    </row>
    <row r="6" spans="1:18" s="8" customFormat="1" ht="15" thickBot="1" x14ac:dyDescent="0.4">
      <c r="A6" s="36"/>
      <c r="F6" s="53"/>
      <c r="P6" s="9"/>
    </row>
    <row r="7" spans="1:18" ht="16" thickBot="1" x14ac:dyDescent="0.4">
      <c r="A7" s="90"/>
      <c r="B7" s="91"/>
      <c r="C7" s="91"/>
      <c r="D7" s="91" t="s">
        <v>13</v>
      </c>
      <c r="E7" s="92" t="s">
        <v>14</v>
      </c>
      <c r="F7" s="93"/>
      <c r="G7" s="94"/>
      <c r="H7" s="94"/>
      <c r="I7" s="94"/>
      <c r="J7" s="94"/>
      <c r="K7" s="94"/>
      <c r="L7" s="94"/>
      <c r="M7" s="94"/>
      <c r="N7" s="94"/>
      <c r="O7" s="94"/>
      <c r="P7" s="95">
        <f>SUM(O9:O11)</f>
        <v>8500</v>
      </c>
    </row>
    <row r="8" spans="1:18" s="8" customFormat="1" ht="14.5" x14ac:dyDescent="0.35">
      <c r="A8" s="37"/>
      <c r="B8" s="52"/>
      <c r="C8" s="52"/>
      <c r="F8" s="53"/>
      <c r="P8" s="9"/>
    </row>
    <row r="9" spans="1:18" s="8" customFormat="1" ht="14.5" x14ac:dyDescent="0.35">
      <c r="A9" s="35">
        <f>IF(I9&lt;&gt;"",1+MAX($A$1:A8),"")</f>
        <v>1</v>
      </c>
      <c r="B9" s="37"/>
      <c r="C9" s="37"/>
      <c r="E9" s="8" t="s">
        <v>84</v>
      </c>
      <c r="F9" s="6">
        <v>1</v>
      </c>
      <c r="G9" s="1">
        <v>0</v>
      </c>
      <c r="H9" s="2">
        <f t="shared" ref="H9" si="0">F9*(1+G9)</f>
        <v>1</v>
      </c>
      <c r="I9" s="15" t="s">
        <v>24</v>
      </c>
      <c r="J9" s="15"/>
      <c r="K9" s="15"/>
      <c r="L9" s="15"/>
      <c r="M9" s="15"/>
      <c r="N9" s="64">
        <v>4000</v>
      </c>
      <c r="O9" s="4">
        <f t="shared" ref="O9" si="1">N9*H9</f>
        <v>4000</v>
      </c>
      <c r="P9" s="9"/>
    </row>
    <row r="10" spans="1:18" s="8" customFormat="1" ht="14.5" x14ac:dyDescent="0.35">
      <c r="A10" s="35">
        <f>IF(I10&lt;&gt;"",1+MAX($A$1:A9),"")</f>
        <v>2</v>
      </c>
      <c r="B10" s="37"/>
      <c r="C10" s="37"/>
      <c r="E10" s="33" t="s">
        <v>36</v>
      </c>
      <c r="F10" s="6">
        <v>1</v>
      </c>
      <c r="G10" s="1">
        <v>0</v>
      </c>
      <c r="H10" s="2">
        <f t="shared" ref="H10:H11" si="2">F10*(1+G10)</f>
        <v>1</v>
      </c>
      <c r="I10" s="15" t="s">
        <v>24</v>
      </c>
      <c r="J10" s="15"/>
      <c r="K10" s="15"/>
      <c r="L10" s="15"/>
      <c r="M10" s="15"/>
      <c r="N10" s="64">
        <v>2000</v>
      </c>
      <c r="O10" s="4">
        <f t="shared" ref="O10:O11" si="3">N10*H10</f>
        <v>2000</v>
      </c>
      <c r="P10" s="9"/>
    </row>
    <row r="11" spans="1:18" s="8" customFormat="1" ht="14.5" x14ac:dyDescent="0.35">
      <c r="A11" s="35">
        <f>IF(I11&lt;&gt;"",1+MAX($A$1:A10),"")</f>
        <v>3</v>
      </c>
      <c r="B11" s="37"/>
      <c r="C11" s="37"/>
      <c r="E11" s="33" t="s">
        <v>37</v>
      </c>
      <c r="F11" s="6">
        <v>1</v>
      </c>
      <c r="G11" s="1">
        <v>0</v>
      </c>
      <c r="H11" s="2">
        <f t="shared" si="2"/>
        <v>1</v>
      </c>
      <c r="I11" s="15" t="s">
        <v>24</v>
      </c>
      <c r="J11" s="15"/>
      <c r="K11" s="15"/>
      <c r="L11" s="15"/>
      <c r="M11" s="15"/>
      <c r="N11" s="64">
        <v>2500</v>
      </c>
      <c r="O11" s="4">
        <f t="shared" si="3"/>
        <v>2500</v>
      </c>
      <c r="P11" s="9"/>
    </row>
    <row r="12" spans="1:18" customFormat="1" ht="16" thickBot="1" x14ac:dyDescent="0.4">
      <c r="A12" s="35" t="str">
        <f>IF(I12&lt;&gt;"",1+MAX($A$1:A11),"")</f>
        <v/>
      </c>
      <c r="B12" s="37"/>
      <c r="C12" s="37"/>
      <c r="D12" s="8"/>
      <c r="E12" s="45"/>
      <c r="F12" s="6"/>
      <c r="G12" s="1"/>
      <c r="H12" s="6"/>
      <c r="I12" s="15"/>
      <c r="J12" s="15"/>
      <c r="K12" s="15"/>
      <c r="L12" s="15"/>
      <c r="M12" s="15"/>
      <c r="N12" s="3"/>
      <c r="O12" s="4"/>
      <c r="P12" s="46"/>
    </row>
    <row r="13" spans="1:18" ht="16" thickBot="1" x14ac:dyDescent="0.4">
      <c r="A13" s="90" t="str">
        <f>IF(I13&lt;&gt;"",1+MAX($A$1:A12),"")</f>
        <v/>
      </c>
      <c r="B13" s="91"/>
      <c r="C13" s="91"/>
      <c r="D13" s="91" t="s">
        <v>31</v>
      </c>
      <c r="E13" s="92" t="s">
        <v>32</v>
      </c>
      <c r="F13" s="93"/>
      <c r="G13" s="94"/>
      <c r="H13" s="94"/>
      <c r="I13" s="94"/>
      <c r="J13" s="94"/>
      <c r="K13" s="94"/>
      <c r="L13" s="94"/>
      <c r="M13" s="94"/>
      <c r="N13" s="94"/>
      <c r="O13" s="94"/>
      <c r="P13" s="95">
        <f>SUM(O16:O93)</f>
        <v>86833.273099999977</v>
      </c>
    </row>
    <row r="14" spans="1:18" x14ac:dyDescent="0.35">
      <c r="A14" s="35" t="str">
        <f>IF(I14&lt;&gt;"",1+MAX($A$1:A13),"")</f>
        <v/>
      </c>
      <c r="B14" s="37"/>
      <c r="C14" s="37"/>
      <c r="D14" s="23"/>
      <c r="E14" s="24"/>
      <c r="F14" s="53"/>
      <c r="G14" s="8"/>
      <c r="H14" s="8"/>
      <c r="J14" s="40"/>
      <c r="K14" s="40"/>
      <c r="L14" s="40"/>
      <c r="M14" s="40"/>
      <c r="N14" s="8"/>
      <c r="O14" s="8"/>
      <c r="P14" s="9"/>
    </row>
    <row r="15" spans="1:18" x14ac:dyDescent="0.35">
      <c r="A15" s="35" t="str">
        <f>IF(I15&lt;&gt;"",1+MAX($A$1:A14),"")</f>
        <v/>
      </c>
      <c r="B15" s="37"/>
      <c r="C15" s="37"/>
      <c r="D15" s="47"/>
      <c r="E15" s="48" t="s">
        <v>42</v>
      </c>
      <c r="F15" s="53"/>
      <c r="G15" s="8"/>
      <c r="H15" s="8"/>
      <c r="J15" s="40"/>
      <c r="K15" s="40"/>
      <c r="L15" s="40"/>
      <c r="M15" s="40"/>
      <c r="N15" s="8"/>
      <c r="O15" s="8"/>
      <c r="P15" s="9"/>
    </row>
    <row r="16" spans="1:18" ht="18.5" x14ac:dyDescent="0.35">
      <c r="A16" s="35" t="str">
        <f>IF(I16&lt;&gt;"",1+MAX($A$1:A15),"")</f>
        <v/>
      </c>
      <c r="B16" s="59"/>
      <c r="C16" s="60"/>
      <c r="D16" s="23"/>
      <c r="E16" s="51"/>
      <c r="F16" s="53"/>
      <c r="G16" s="8"/>
      <c r="H16" s="8"/>
      <c r="J16" s="40"/>
      <c r="K16" s="40"/>
      <c r="L16" s="40"/>
      <c r="M16" s="40"/>
      <c r="N16" s="8"/>
      <c r="O16" s="8"/>
      <c r="P16" s="9"/>
    </row>
    <row r="17" spans="1:16" x14ac:dyDescent="0.35">
      <c r="A17" s="35" t="str">
        <f>IF(I17&lt;&gt;"",1+MAX($A$1:A16),"")</f>
        <v/>
      </c>
      <c r="B17" s="59"/>
      <c r="C17" s="60"/>
      <c r="D17" s="49"/>
      <c r="E17" s="50" t="s">
        <v>38</v>
      </c>
      <c r="F17" s="53"/>
      <c r="G17" s="8"/>
      <c r="H17" s="8"/>
      <c r="J17" s="40"/>
      <c r="K17" s="40"/>
      <c r="L17" s="40"/>
      <c r="M17" s="40"/>
      <c r="N17" s="8"/>
      <c r="O17" s="8"/>
      <c r="P17" s="9"/>
    </row>
    <row r="18" spans="1:16" x14ac:dyDescent="0.35">
      <c r="A18" s="35" t="str">
        <f>IF(I18&lt;&gt;"",1+MAX($A$1:A17),"")</f>
        <v/>
      </c>
      <c r="B18" s="59"/>
      <c r="C18" s="60"/>
      <c r="D18" s="23"/>
      <c r="E18" s="24"/>
      <c r="F18" s="53"/>
      <c r="G18" s="8"/>
      <c r="H18" s="8"/>
      <c r="J18" s="40"/>
      <c r="K18" s="40"/>
      <c r="L18" s="40"/>
      <c r="M18" s="40"/>
      <c r="N18" s="8"/>
      <c r="O18" s="8"/>
      <c r="P18" s="9"/>
    </row>
    <row r="19" spans="1:16" s="8" customFormat="1" ht="14.5" x14ac:dyDescent="0.35">
      <c r="A19" s="35">
        <f>IF(I19&lt;&gt;"",1+MAX($A$1:A18),"")</f>
        <v>4</v>
      </c>
      <c r="B19" s="37" t="s">
        <v>70</v>
      </c>
      <c r="C19" s="37" t="s">
        <v>70</v>
      </c>
      <c r="E19" s="33" t="s">
        <v>82</v>
      </c>
      <c r="F19" s="6">
        <f>15.62*7*10</f>
        <v>1093.3999999999999</v>
      </c>
      <c r="G19" s="1">
        <v>0.1</v>
      </c>
      <c r="H19" s="2">
        <f t="shared" ref="H19" si="4">F19*(1+G19)</f>
        <v>1202.74</v>
      </c>
      <c r="I19" s="15" t="s">
        <v>39</v>
      </c>
      <c r="J19" s="65">
        <v>1.41</v>
      </c>
      <c r="K19" s="66">
        <f>J19*H19</f>
        <v>1695.8634</v>
      </c>
      <c r="L19" s="66">
        <v>1.59</v>
      </c>
      <c r="M19" s="66">
        <f>L19*H19</f>
        <v>1912.3566000000001</v>
      </c>
      <c r="N19" s="65">
        <v>3</v>
      </c>
      <c r="O19" s="4">
        <f>N19*H19</f>
        <v>3608.2200000000003</v>
      </c>
      <c r="P19" s="9"/>
    </row>
    <row r="20" spans="1:16" ht="18.5" x14ac:dyDescent="0.35">
      <c r="A20" s="35" t="str">
        <f>IF(I20&lt;&gt;"",1+MAX($A$1:A19),"")</f>
        <v/>
      </c>
      <c r="B20" s="59"/>
      <c r="C20" s="60"/>
      <c r="D20" s="23"/>
      <c r="E20" s="51"/>
      <c r="F20" s="53"/>
      <c r="G20" s="8"/>
      <c r="H20" s="8"/>
      <c r="J20" s="40"/>
      <c r="K20" s="40"/>
      <c r="L20" s="40"/>
      <c r="M20" s="40"/>
      <c r="N20" s="8"/>
      <c r="O20" s="8"/>
      <c r="P20" s="9"/>
    </row>
    <row r="21" spans="1:16" x14ac:dyDescent="0.35">
      <c r="A21" s="35" t="str">
        <f>IF(I21&lt;&gt;"",1+MAX($A$1:A20),"")</f>
        <v/>
      </c>
      <c r="B21" s="59"/>
      <c r="C21" s="60"/>
      <c r="D21" s="49"/>
      <c r="E21" s="50" t="s">
        <v>41</v>
      </c>
      <c r="F21" s="53"/>
      <c r="G21" s="8"/>
      <c r="H21" s="8"/>
      <c r="J21" s="40"/>
      <c r="K21" s="40"/>
      <c r="L21" s="40"/>
      <c r="M21" s="40"/>
      <c r="N21" s="8"/>
      <c r="O21" s="8"/>
      <c r="P21" s="9"/>
    </row>
    <row r="22" spans="1:16" x14ac:dyDescent="0.35">
      <c r="A22" s="35" t="str">
        <f>IF(I22&lt;&gt;"",1+MAX($A$1:A21),"")</f>
        <v/>
      </c>
      <c r="B22" s="59"/>
      <c r="C22" s="60"/>
      <c r="D22" s="23"/>
      <c r="E22" s="24"/>
      <c r="F22" s="53"/>
      <c r="G22" s="8"/>
      <c r="H22" s="8"/>
      <c r="J22" s="40"/>
      <c r="K22" s="40"/>
      <c r="L22" s="40"/>
      <c r="M22" s="40"/>
      <c r="N22" s="8"/>
      <c r="O22" s="8"/>
      <c r="P22" s="9"/>
    </row>
    <row r="23" spans="1:16" s="8" customFormat="1" ht="14.5" x14ac:dyDescent="0.35">
      <c r="A23" s="35">
        <f>IF(I23&lt;&gt;"",1+MAX($A$1:A22),"")</f>
        <v>5</v>
      </c>
      <c r="B23" s="37" t="s">
        <v>70</v>
      </c>
      <c r="C23" s="37" t="s">
        <v>70</v>
      </c>
      <c r="E23" s="33" t="s">
        <v>43</v>
      </c>
      <c r="F23" s="6">
        <v>7</v>
      </c>
      <c r="G23" s="1">
        <v>0</v>
      </c>
      <c r="H23" s="2">
        <f t="shared" ref="H23" si="5">F23*(1+G23)</f>
        <v>7</v>
      </c>
      <c r="I23" s="15" t="s">
        <v>30</v>
      </c>
      <c r="J23" s="65">
        <v>47</v>
      </c>
      <c r="K23" s="66">
        <f>J23*H23</f>
        <v>329</v>
      </c>
      <c r="L23" s="66">
        <v>70</v>
      </c>
      <c r="M23" s="66">
        <f>L23*H23</f>
        <v>490</v>
      </c>
      <c r="N23" s="65">
        <v>117</v>
      </c>
      <c r="O23" s="4">
        <f>N23*H23</f>
        <v>819</v>
      </c>
      <c r="P23" s="9"/>
    </row>
    <row r="24" spans="1:16" x14ac:dyDescent="0.35">
      <c r="A24" s="35" t="str">
        <f>IF(I24&lt;&gt;"",1+MAX($A$1:A23),"")</f>
        <v/>
      </c>
      <c r="B24" s="37"/>
      <c r="C24" s="37"/>
      <c r="D24" s="23"/>
      <c r="E24" s="24"/>
      <c r="F24" s="53"/>
      <c r="G24" s="8"/>
      <c r="H24" s="8"/>
      <c r="J24" s="40"/>
      <c r="K24" s="40"/>
      <c r="L24" s="40"/>
      <c r="M24" s="40"/>
      <c r="N24" s="8"/>
      <c r="O24" s="8"/>
      <c r="P24" s="9"/>
    </row>
    <row r="25" spans="1:16" x14ac:dyDescent="0.35">
      <c r="A25" s="35" t="str">
        <f>IF(I25&lt;&gt;"",1+MAX($A$1:A24),"")</f>
        <v/>
      </c>
      <c r="B25" s="59"/>
      <c r="C25" s="60"/>
      <c r="D25" s="49"/>
      <c r="E25" s="50" t="s">
        <v>40</v>
      </c>
      <c r="F25" s="53"/>
      <c r="G25" s="8"/>
      <c r="H25" s="8"/>
      <c r="J25" s="40"/>
      <c r="K25" s="40"/>
      <c r="L25" s="40"/>
      <c r="M25" s="40"/>
      <c r="N25" s="8"/>
      <c r="O25" s="8"/>
      <c r="P25" s="9"/>
    </row>
    <row r="26" spans="1:16" x14ac:dyDescent="0.35">
      <c r="A26" s="35" t="str">
        <f>IF(I26&lt;&gt;"",1+MAX($A$1:A25),"")</f>
        <v/>
      </c>
      <c r="B26" s="59"/>
      <c r="C26" s="60"/>
      <c r="D26" s="23"/>
      <c r="E26" s="24"/>
      <c r="F26" s="53"/>
      <c r="G26" s="8"/>
      <c r="H26" s="8"/>
      <c r="J26" s="40"/>
      <c r="K26" s="40"/>
      <c r="L26" s="40"/>
      <c r="M26" s="40"/>
      <c r="N26" s="8"/>
      <c r="O26" s="8"/>
      <c r="P26" s="9"/>
    </row>
    <row r="27" spans="1:16" s="8" customFormat="1" ht="14.5" x14ac:dyDescent="0.35">
      <c r="A27" s="35">
        <f>IF(I27&lt;&gt;"",1+MAX($A$1:A26),"")</f>
        <v>6</v>
      </c>
      <c r="B27" s="37" t="s">
        <v>70</v>
      </c>
      <c r="C27" s="37" t="s">
        <v>70</v>
      </c>
      <c r="E27" s="33" t="s">
        <v>44</v>
      </c>
      <c r="F27" s="63">
        <f>30*43.81</f>
        <v>1314.3000000000002</v>
      </c>
      <c r="G27" s="1">
        <v>0.1</v>
      </c>
      <c r="H27" s="2">
        <f t="shared" ref="H27" si="6">F27*(1+G27)</f>
        <v>1445.7300000000002</v>
      </c>
      <c r="I27" s="15" t="s">
        <v>39</v>
      </c>
      <c r="J27" s="65">
        <v>0.94</v>
      </c>
      <c r="K27" s="66">
        <f>J27*H27</f>
        <v>1358.9862000000001</v>
      </c>
      <c r="L27" s="66">
        <v>1.06</v>
      </c>
      <c r="M27" s="66">
        <f>L27*H27</f>
        <v>1532.4738000000004</v>
      </c>
      <c r="N27" s="65">
        <v>2</v>
      </c>
      <c r="O27" s="4">
        <f>N27*H27</f>
        <v>2891.4600000000005</v>
      </c>
      <c r="P27" s="9"/>
    </row>
    <row r="28" spans="1:16" s="8" customFormat="1" ht="14.5" x14ac:dyDescent="0.35">
      <c r="A28" s="35">
        <f>IF(I28&lt;&gt;"",1+MAX($A$1:A27),"")</f>
        <v>7</v>
      </c>
      <c r="B28" s="37" t="s">
        <v>70</v>
      </c>
      <c r="C28" s="37" t="s">
        <v>70</v>
      </c>
      <c r="E28" s="33" t="s">
        <v>45</v>
      </c>
      <c r="F28" s="63">
        <f>145*28.33</f>
        <v>4107.8499999999995</v>
      </c>
      <c r="G28" s="1">
        <v>0.1</v>
      </c>
      <c r="H28" s="2">
        <f t="shared" ref="H28:H31" si="7">F28*(1+G28)</f>
        <v>4518.6350000000002</v>
      </c>
      <c r="I28" s="15" t="s">
        <v>39</v>
      </c>
      <c r="J28" s="65">
        <v>0.94</v>
      </c>
      <c r="K28" s="66">
        <f>J28*H28</f>
        <v>4247.5168999999996</v>
      </c>
      <c r="L28" s="66">
        <v>1.06</v>
      </c>
      <c r="M28" s="66">
        <f>L28*H28</f>
        <v>4789.7531000000008</v>
      </c>
      <c r="N28" s="65">
        <v>2</v>
      </c>
      <c r="O28" s="4">
        <f t="shared" ref="O28:O31" si="8">N28*H28</f>
        <v>9037.27</v>
      </c>
      <c r="P28" s="9"/>
    </row>
    <row r="29" spans="1:16" s="8" customFormat="1" ht="14.5" x14ac:dyDescent="0.35">
      <c r="A29" s="35">
        <f>IF(I29&lt;&gt;"",1+MAX($A$1:A28),"")</f>
        <v>8</v>
      </c>
      <c r="B29" s="37" t="s">
        <v>70</v>
      </c>
      <c r="C29" s="37" t="s">
        <v>70</v>
      </c>
      <c r="E29" s="33" t="s">
        <v>46</v>
      </c>
      <c r="F29" s="63">
        <f>109*28.76</f>
        <v>3134.84</v>
      </c>
      <c r="G29" s="1">
        <v>0.1</v>
      </c>
      <c r="H29" s="2">
        <f t="shared" si="7"/>
        <v>3448.3240000000005</v>
      </c>
      <c r="I29" s="15" t="s">
        <v>39</v>
      </c>
      <c r="J29" s="65">
        <v>0.94</v>
      </c>
      <c r="K29" s="66">
        <f>J29*H29</f>
        <v>3241.4245600000004</v>
      </c>
      <c r="L29" s="66">
        <v>1.06</v>
      </c>
      <c r="M29" s="66">
        <f>L29*H29</f>
        <v>3655.2234400000007</v>
      </c>
      <c r="N29" s="65">
        <v>2</v>
      </c>
      <c r="O29" s="4">
        <f t="shared" si="8"/>
        <v>6896.648000000001</v>
      </c>
      <c r="P29" s="9"/>
    </row>
    <row r="30" spans="1:16" s="8" customFormat="1" ht="14.5" x14ac:dyDescent="0.35">
      <c r="A30" s="35">
        <f>IF(I30&lt;&gt;"",1+MAX($A$1:A29),"")</f>
        <v>9</v>
      </c>
      <c r="B30" s="37" t="s">
        <v>70</v>
      </c>
      <c r="C30" s="37" t="s">
        <v>70</v>
      </c>
      <c r="E30" s="33" t="s">
        <v>47</v>
      </c>
      <c r="F30" s="63">
        <f>34*13.68</f>
        <v>465.12</v>
      </c>
      <c r="G30" s="1">
        <v>0.1</v>
      </c>
      <c r="H30" s="2">
        <f t="shared" si="7"/>
        <v>511.63200000000006</v>
      </c>
      <c r="I30" s="15" t="s">
        <v>39</v>
      </c>
      <c r="J30" s="65">
        <v>0.94</v>
      </c>
      <c r="K30" s="66">
        <f>J30*H30</f>
        <v>480.93408000000005</v>
      </c>
      <c r="L30" s="66">
        <v>1.06</v>
      </c>
      <c r="M30" s="66">
        <f>L30*H30</f>
        <v>542.32992000000013</v>
      </c>
      <c r="N30" s="65">
        <v>2</v>
      </c>
      <c r="O30" s="4">
        <f t="shared" si="8"/>
        <v>1023.2640000000001</v>
      </c>
      <c r="P30" s="9"/>
    </row>
    <row r="31" spans="1:16" s="8" customFormat="1" ht="14.5" x14ac:dyDescent="0.35">
      <c r="A31" s="35">
        <f>IF(I31&lt;&gt;"",1+MAX($A$1:A30),"")</f>
        <v>10</v>
      </c>
      <c r="B31" s="37" t="s">
        <v>70</v>
      </c>
      <c r="C31" s="37" t="s">
        <v>70</v>
      </c>
      <c r="E31" s="33" t="s">
        <v>48</v>
      </c>
      <c r="F31" s="63">
        <f>8.5*73.49</f>
        <v>624.66499999999996</v>
      </c>
      <c r="G31" s="1">
        <v>0.1</v>
      </c>
      <c r="H31" s="2">
        <f t="shared" si="7"/>
        <v>687.13149999999996</v>
      </c>
      <c r="I31" s="15" t="s">
        <v>39</v>
      </c>
      <c r="J31" s="65">
        <v>0.94</v>
      </c>
      <c r="K31" s="66">
        <f>J31*H31</f>
        <v>645.90360999999996</v>
      </c>
      <c r="L31" s="66">
        <v>1.06</v>
      </c>
      <c r="M31" s="66">
        <f>L31*H31</f>
        <v>728.35938999999996</v>
      </c>
      <c r="N31" s="65">
        <v>2</v>
      </c>
      <c r="O31" s="4">
        <f t="shared" si="8"/>
        <v>1374.2629999999999</v>
      </c>
      <c r="P31" s="9"/>
    </row>
    <row r="32" spans="1:16" x14ac:dyDescent="0.35">
      <c r="A32" s="35" t="str">
        <f>IF(I32&lt;&gt;"",1+MAX($A$1:A31),"")</f>
        <v/>
      </c>
      <c r="B32" s="37"/>
      <c r="C32" s="37"/>
      <c r="D32" s="23"/>
      <c r="E32" s="24"/>
      <c r="F32" s="53"/>
      <c r="G32" s="8"/>
      <c r="H32" s="8"/>
      <c r="J32" s="40"/>
      <c r="K32" s="40"/>
      <c r="L32" s="40"/>
      <c r="M32" s="40"/>
      <c r="N32" s="8"/>
      <c r="O32" s="8"/>
      <c r="P32" s="9"/>
    </row>
    <row r="33" spans="1:16" x14ac:dyDescent="0.35">
      <c r="A33" s="35" t="str">
        <f>IF(I33&lt;&gt;"",1+MAX($A$1:A32),"")</f>
        <v/>
      </c>
      <c r="B33" s="37"/>
      <c r="C33" s="37"/>
      <c r="D33" s="47"/>
      <c r="E33" s="48" t="s">
        <v>49</v>
      </c>
      <c r="F33" s="53"/>
      <c r="G33" s="8"/>
      <c r="H33" s="8"/>
      <c r="J33" s="40"/>
      <c r="K33" s="40"/>
      <c r="L33" s="40"/>
      <c r="M33" s="40"/>
      <c r="N33" s="8"/>
      <c r="O33" s="8"/>
      <c r="P33" s="9"/>
    </row>
    <row r="34" spans="1:16" ht="18.5" x14ac:dyDescent="0.35">
      <c r="A34" s="35" t="str">
        <f>IF(I34&lt;&gt;"",1+MAX($A$1:A33),"")</f>
        <v/>
      </c>
      <c r="B34" s="59"/>
      <c r="C34" s="60"/>
      <c r="D34" s="23"/>
      <c r="E34" s="51"/>
      <c r="F34" s="53"/>
      <c r="G34" s="8"/>
      <c r="H34" s="8"/>
      <c r="J34" s="40"/>
      <c r="K34" s="40"/>
      <c r="L34" s="40"/>
      <c r="M34" s="40"/>
      <c r="N34" s="8"/>
      <c r="O34" s="8"/>
      <c r="P34" s="9"/>
    </row>
    <row r="35" spans="1:16" x14ac:dyDescent="0.35">
      <c r="A35" s="35" t="str">
        <f>IF(I35&lt;&gt;"",1+MAX($A$1:A34),"")</f>
        <v/>
      </c>
      <c r="B35" s="59"/>
      <c r="C35" s="60"/>
      <c r="D35" s="49"/>
      <c r="E35" s="50" t="s">
        <v>38</v>
      </c>
      <c r="F35" s="53"/>
      <c r="G35" s="8"/>
      <c r="H35" s="8"/>
      <c r="J35" s="40"/>
      <c r="K35" s="40"/>
      <c r="L35" s="40"/>
      <c r="M35" s="40"/>
      <c r="N35" s="8"/>
      <c r="O35" s="8"/>
      <c r="P35" s="9"/>
    </row>
    <row r="36" spans="1:16" x14ac:dyDescent="0.35">
      <c r="A36" s="35" t="str">
        <f>IF(I36&lt;&gt;"",1+MAX($A$1:A35),"")</f>
        <v/>
      </c>
      <c r="B36" s="59"/>
      <c r="C36" s="60"/>
      <c r="D36" s="23"/>
      <c r="E36" s="24"/>
      <c r="F36" s="53"/>
      <c r="G36" s="8"/>
      <c r="H36" s="8"/>
      <c r="J36" s="40"/>
      <c r="K36" s="40"/>
      <c r="L36" s="40"/>
      <c r="M36" s="40"/>
      <c r="N36" s="8"/>
      <c r="O36" s="8"/>
      <c r="P36" s="9"/>
    </row>
    <row r="37" spans="1:16" s="8" customFormat="1" ht="14.5" x14ac:dyDescent="0.35">
      <c r="A37" s="35">
        <f>IF(I37&lt;&gt;"",1+MAX($A$1:A36),"")</f>
        <v>11</v>
      </c>
      <c r="B37" s="37" t="s">
        <v>70</v>
      </c>
      <c r="C37" s="37" t="s">
        <v>70</v>
      </c>
      <c r="E37" s="33" t="s">
        <v>82</v>
      </c>
      <c r="F37" s="6">
        <f>15.62*5*10</f>
        <v>781</v>
      </c>
      <c r="G37" s="1">
        <v>0.1</v>
      </c>
      <c r="H37" s="2">
        <f t="shared" ref="H37" si="9">F37*(1+G37)</f>
        <v>859.1</v>
      </c>
      <c r="I37" s="15" t="s">
        <v>39</v>
      </c>
      <c r="J37" s="65">
        <v>1.41</v>
      </c>
      <c r="K37" s="66">
        <f t="shared" ref="K37:K38" si="10">J37*H37</f>
        <v>1211.3309999999999</v>
      </c>
      <c r="L37" s="66">
        <v>1.59</v>
      </c>
      <c r="M37" s="66">
        <f t="shared" ref="M37:M38" si="11">L37*H37</f>
        <v>1365.9690000000001</v>
      </c>
      <c r="N37" s="65">
        <v>3</v>
      </c>
      <c r="O37" s="4">
        <f>N37*H37</f>
        <v>2577.3000000000002</v>
      </c>
      <c r="P37" s="9"/>
    </row>
    <row r="38" spans="1:16" s="8" customFormat="1" ht="14.5" x14ac:dyDescent="0.35">
      <c r="A38" s="35">
        <f>IF(I38&lt;&gt;"",1+MAX($A$1:A37),"")</f>
        <v>12</v>
      </c>
      <c r="B38" s="37" t="s">
        <v>70</v>
      </c>
      <c r="C38" s="37" t="s">
        <v>70</v>
      </c>
      <c r="E38" s="33" t="s">
        <v>83</v>
      </c>
      <c r="F38" s="6">
        <f>17.04*4*10</f>
        <v>681.59999999999991</v>
      </c>
      <c r="G38" s="1">
        <v>0.1</v>
      </c>
      <c r="H38" s="2">
        <f t="shared" ref="H38" si="12">F38*(1+G38)</f>
        <v>749.76</v>
      </c>
      <c r="I38" s="15" t="s">
        <v>39</v>
      </c>
      <c r="J38" s="65">
        <v>1.41</v>
      </c>
      <c r="K38" s="66">
        <f t="shared" si="10"/>
        <v>1057.1615999999999</v>
      </c>
      <c r="L38" s="66">
        <v>1.59</v>
      </c>
      <c r="M38" s="66">
        <f t="shared" si="11"/>
        <v>1192.1184000000001</v>
      </c>
      <c r="N38" s="65">
        <v>3</v>
      </c>
      <c r="O38" s="4">
        <f>N38*H38</f>
        <v>2249.2799999999997</v>
      </c>
      <c r="P38" s="9"/>
    </row>
    <row r="39" spans="1:16" ht="18.5" x14ac:dyDescent="0.35">
      <c r="A39" s="35" t="str">
        <f>IF(I39&lt;&gt;"",1+MAX($A$1:A38),"")</f>
        <v/>
      </c>
      <c r="B39" s="59"/>
      <c r="C39" s="60"/>
      <c r="D39" s="23"/>
      <c r="E39" s="51"/>
      <c r="F39" s="53"/>
      <c r="G39" s="8"/>
      <c r="H39" s="8"/>
      <c r="J39" s="40"/>
      <c r="K39" s="40"/>
      <c r="L39" s="40"/>
      <c r="M39" s="40"/>
      <c r="N39" s="8"/>
      <c r="O39" s="8"/>
      <c r="P39" s="9"/>
    </row>
    <row r="40" spans="1:16" x14ac:dyDescent="0.35">
      <c r="A40" s="35" t="str">
        <f>IF(I40&lt;&gt;"",1+MAX($A$1:A39),"")</f>
        <v/>
      </c>
      <c r="B40" s="59"/>
      <c r="C40" s="60"/>
      <c r="D40" s="49"/>
      <c r="E40" s="50" t="s">
        <v>41</v>
      </c>
      <c r="F40" s="53"/>
      <c r="G40" s="8"/>
      <c r="H40" s="8"/>
      <c r="J40" s="40"/>
      <c r="K40" s="40"/>
      <c r="L40" s="40"/>
      <c r="M40" s="40"/>
      <c r="N40" s="8"/>
      <c r="O40" s="8"/>
      <c r="P40" s="9"/>
    </row>
    <row r="41" spans="1:16" x14ac:dyDescent="0.35">
      <c r="A41" s="35" t="str">
        <f>IF(I41&lt;&gt;"",1+MAX($A$1:A40),"")</f>
        <v/>
      </c>
      <c r="B41" s="59"/>
      <c r="C41" s="60"/>
      <c r="D41" s="23"/>
      <c r="E41" s="24"/>
      <c r="F41" s="53"/>
      <c r="G41" s="8"/>
      <c r="H41" s="8"/>
      <c r="J41" s="40"/>
      <c r="K41" s="40"/>
      <c r="L41" s="40"/>
      <c r="M41" s="40"/>
      <c r="N41" s="8"/>
      <c r="O41" s="8"/>
      <c r="P41" s="9"/>
    </row>
    <row r="42" spans="1:16" s="8" customFormat="1" ht="14.5" x14ac:dyDescent="0.35">
      <c r="A42" s="35">
        <f>IF(I42&lt;&gt;"",1+MAX($A$1:A41),"")</f>
        <v>13</v>
      </c>
      <c r="B42" s="37" t="s">
        <v>70</v>
      </c>
      <c r="C42" s="37" t="s">
        <v>70</v>
      </c>
      <c r="E42" s="33" t="s">
        <v>43</v>
      </c>
      <c r="F42" s="6">
        <v>9</v>
      </c>
      <c r="G42" s="1">
        <v>0</v>
      </c>
      <c r="H42" s="2">
        <f t="shared" ref="H42" si="13">F42*(1+G42)</f>
        <v>9</v>
      </c>
      <c r="I42" s="15" t="s">
        <v>30</v>
      </c>
      <c r="J42" s="65">
        <v>47</v>
      </c>
      <c r="K42" s="66">
        <f>J42*H42</f>
        <v>423</v>
      </c>
      <c r="L42" s="66">
        <v>70</v>
      </c>
      <c r="M42" s="66">
        <f>L42*H42</f>
        <v>630</v>
      </c>
      <c r="N42" s="65">
        <v>117</v>
      </c>
      <c r="O42" s="4">
        <f>N42*H42</f>
        <v>1053</v>
      </c>
      <c r="P42" s="9"/>
    </row>
    <row r="43" spans="1:16" x14ac:dyDescent="0.35">
      <c r="A43" s="35" t="str">
        <f>IF(I43&lt;&gt;"",1+MAX($A$1:A42),"")</f>
        <v/>
      </c>
      <c r="B43" s="37"/>
      <c r="C43" s="37"/>
      <c r="D43" s="23"/>
      <c r="E43" s="24"/>
      <c r="F43" s="53"/>
      <c r="G43" s="8"/>
      <c r="H43" s="8"/>
      <c r="J43" s="40"/>
      <c r="K43" s="40"/>
      <c r="L43" s="40"/>
      <c r="M43" s="40"/>
      <c r="N43" s="8"/>
      <c r="O43" s="8"/>
      <c r="P43" s="9"/>
    </row>
    <row r="44" spans="1:16" x14ac:dyDescent="0.35">
      <c r="A44" s="35" t="str">
        <f>IF(I44&lt;&gt;"",1+MAX($A$1:A43),"")</f>
        <v/>
      </c>
      <c r="B44" s="59"/>
      <c r="C44" s="60"/>
      <c r="D44" s="49"/>
      <c r="E44" s="50" t="s">
        <v>40</v>
      </c>
      <c r="F44" s="53"/>
      <c r="G44" s="8"/>
      <c r="H44" s="8"/>
      <c r="J44" s="40"/>
      <c r="K44" s="40"/>
      <c r="L44" s="40"/>
      <c r="M44" s="40"/>
      <c r="N44" s="8"/>
      <c r="O44" s="8"/>
      <c r="P44" s="9"/>
    </row>
    <row r="45" spans="1:16" x14ac:dyDescent="0.35">
      <c r="A45" s="35" t="str">
        <f>IF(I45&lt;&gt;"",1+MAX($A$1:A44),"")</f>
        <v/>
      </c>
      <c r="B45" s="59"/>
      <c r="C45" s="60"/>
      <c r="D45" s="23"/>
      <c r="E45" s="24"/>
      <c r="F45" s="53"/>
      <c r="G45" s="8"/>
      <c r="H45" s="8"/>
      <c r="J45" s="40"/>
      <c r="K45" s="40"/>
      <c r="L45" s="40"/>
      <c r="M45" s="40"/>
      <c r="N45" s="8"/>
      <c r="O45" s="8"/>
      <c r="P45" s="9"/>
    </row>
    <row r="46" spans="1:16" s="8" customFormat="1" ht="14.5" x14ac:dyDescent="0.35">
      <c r="A46" s="35">
        <f>IF(I46&lt;&gt;"",1+MAX($A$1:A45),"")</f>
        <v>14</v>
      </c>
      <c r="B46" s="37" t="s">
        <v>71</v>
      </c>
      <c r="C46" s="37" t="s">
        <v>71</v>
      </c>
      <c r="E46" s="33" t="s">
        <v>50</v>
      </c>
      <c r="F46" s="6">
        <f>40*17.46</f>
        <v>698.40000000000009</v>
      </c>
      <c r="G46" s="1">
        <v>0.1</v>
      </c>
      <c r="H46" s="2">
        <f t="shared" ref="H46:H47" si="14">F46*(1+G46)</f>
        <v>768.24000000000012</v>
      </c>
      <c r="I46" s="15" t="s">
        <v>39</v>
      </c>
      <c r="J46" s="65">
        <v>0.94</v>
      </c>
      <c r="K46" s="66">
        <f t="shared" ref="K46:K60" si="15">J46*H46</f>
        <v>722.14560000000006</v>
      </c>
      <c r="L46" s="66">
        <v>1.06</v>
      </c>
      <c r="M46" s="66">
        <f t="shared" ref="M46:M60" si="16">L46*H46</f>
        <v>814.33440000000019</v>
      </c>
      <c r="N46" s="65">
        <v>2</v>
      </c>
      <c r="O46" s="4">
        <f>N46*H46</f>
        <v>1536.4800000000002</v>
      </c>
      <c r="P46" s="9"/>
    </row>
    <row r="47" spans="1:16" s="8" customFormat="1" ht="14.5" x14ac:dyDescent="0.35">
      <c r="A47" s="35">
        <f>IF(I47&lt;&gt;"",1+MAX($A$1:A46),"")</f>
        <v>15</v>
      </c>
      <c r="B47" s="37" t="s">
        <v>71</v>
      </c>
      <c r="C47" s="37" t="s">
        <v>71</v>
      </c>
      <c r="E47" s="33" t="s">
        <v>51</v>
      </c>
      <c r="F47" s="6">
        <f>45*22.46</f>
        <v>1010.7</v>
      </c>
      <c r="G47" s="1">
        <v>0.1</v>
      </c>
      <c r="H47" s="2">
        <f t="shared" si="14"/>
        <v>1111.7700000000002</v>
      </c>
      <c r="I47" s="15" t="s">
        <v>39</v>
      </c>
      <c r="J47" s="65">
        <v>0.94</v>
      </c>
      <c r="K47" s="66">
        <f t="shared" si="15"/>
        <v>1045.0638000000001</v>
      </c>
      <c r="L47" s="66">
        <v>1.06</v>
      </c>
      <c r="M47" s="66">
        <f t="shared" si="16"/>
        <v>1178.4762000000003</v>
      </c>
      <c r="N47" s="65">
        <v>2</v>
      </c>
      <c r="O47" s="4">
        <f t="shared" ref="O47" si="17">N47*H47</f>
        <v>2223.5400000000004</v>
      </c>
      <c r="P47" s="9"/>
    </row>
    <row r="48" spans="1:16" s="8" customFormat="1" ht="14.5" x14ac:dyDescent="0.35">
      <c r="A48" s="35">
        <f>IF(I48&lt;&gt;"",1+MAX($A$1:A47),"")</f>
        <v>16</v>
      </c>
      <c r="B48" s="37" t="s">
        <v>71</v>
      </c>
      <c r="C48" s="37" t="s">
        <v>71</v>
      </c>
      <c r="E48" s="33" t="s">
        <v>52</v>
      </c>
      <c r="F48" s="6">
        <f>33*21.9</f>
        <v>722.69999999999993</v>
      </c>
      <c r="G48" s="1">
        <v>0.1</v>
      </c>
      <c r="H48" s="2">
        <f t="shared" ref="H48:H52" si="18">F48*(1+G48)</f>
        <v>794.97</v>
      </c>
      <c r="I48" s="15" t="s">
        <v>39</v>
      </c>
      <c r="J48" s="65">
        <v>0.94</v>
      </c>
      <c r="K48" s="66">
        <f t="shared" si="15"/>
        <v>747.27179999999998</v>
      </c>
      <c r="L48" s="66">
        <v>1.06</v>
      </c>
      <c r="M48" s="66">
        <f t="shared" si="16"/>
        <v>842.66820000000007</v>
      </c>
      <c r="N48" s="65">
        <v>2</v>
      </c>
      <c r="O48" s="4">
        <f t="shared" ref="O48:O52" si="19">N48*H48</f>
        <v>1589.94</v>
      </c>
      <c r="P48" s="9"/>
    </row>
    <row r="49" spans="1:16" s="8" customFormat="1" ht="14.5" x14ac:dyDescent="0.35">
      <c r="A49" s="35">
        <f>IF(I49&lt;&gt;"",1+MAX($A$1:A48),"")</f>
        <v>17</v>
      </c>
      <c r="B49" s="37" t="s">
        <v>71</v>
      </c>
      <c r="C49" s="37" t="s">
        <v>71</v>
      </c>
      <c r="E49" s="33" t="s">
        <v>53</v>
      </c>
      <c r="F49" s="6">
        <f>82*23.02</f>
        <v>1887.6399999999999</v>
      </c>
      <c r="G49" s="1">
        <v>0.1</v>
      </c>
      <c r="H49" s="2">
        <f t="shared" si="18"/>
        <v>2076.404</v>
      </c>
      <c r="I49" s="15" t="s">
        <v>39</v>
      </c>
      <c r="J49" s="65">
        <v>0.94</v>
      </c>
      <c r="K49" s="66">
        <f t="shared" si="15"/>
        <v>1951.8197599999999</v>
      </c>
      <c r="L49" s="66">
        <v>1.06</v>
      </c>
      <c r="M49" s="66">
        <f t="shared" si="16"/>
        <v>2200.9882400000001</v>
      </c>
      <c r="N49" s="65">
        <v>2</v>
      </c>
      <c r="O49" s="4">
        <f t="shared" si="19"/>
        <v>4152.808</v>
      </c>
      <c r="P49" s="9"/>
    </row>
    <row r="50" spans="1:16" s="8" customFormat="1" ht="14.5" x14ac:dyDescent="0.35">
      <c r="A50" s="35">
        <f>IF(I50&lt;&gt;"",1+MAX($A$1:A49),"")</f>
        <v>18</v>
      </c>
      <c r="B50" s="37" t="s">
        <v>71</v>
      </c>
      <c r="C50" s="37" t="s">
        <v>71</v>
      </c>
      <c r="E50" s="33" t="s">
        <v>54</v>
      </c>
      <c r="F50" s="6">
        <f>68*22.37</f>
        <v>1521.16</v>
      </c>
      <c r="G50" s="1">
        <v>0.1</v>
      </c>
      <c r="H50" s="2">
        <f t="shared" si="18"/>
        <v>1673.2760000000003</v>
      </c>
      <c r="I50" s="15" t="s">
        <v>39</v>
      </c>
      <c r="J50" s="65">
        <v>0.94</v>
      </c>
      <c r="K50" s="66">
        <f t="shared" si="15"/>
        <v>1572.8794400000002</v>
      </c>
      <c r="L50" s="66">
        <v>1.06</v>
      </c>
      <c r="M50" s="66">
        <f t="shared" si="16"/>
        <v>1773.6725600000004</v>
      </c>
      <c r="N50" s="65">
        <v>2</v>
      </c>
      <c r="O50" s="4">
        <f t="shared" si="19"/>
        <v>3346.5520000000006</v>
      </c>
      <c r="P50" s="9"/>
    </row>
    <row r="51" spans="1:16" s="8" customFormat="1" ht="14.5" x14ac:dyDescent="0.35">
      <c r="A51" s="35">
        <f>IF(I51&lt;&gt;"",1+MAX($A$1:A50),"")</f>
        <v>19</v>
      </c>
      <c r="B51" s="37" t="s">
        <v>71</v>
      </c>
      <c r="C51" s="37" t="s">
        <v>71</v>
      </c>
      <c r="E51" s="33" t="s">
        <v>55</v>
      </c>
      <c r="F51" s="6">
        <f>93*22.77</f>
        <v>2117.61</v>
      </c>
      <c r="G51" s="1">
        <v>0.1</v>
      </c>
      <c r="H51" s="2">
        <f t="shared" si="18"/>
        <v>2329.3710000000005</v>
      </c>
      <c r="I51" s="15" t="s">
        <v>39</v>
      </c>
      <c r="J51" s="65">
        <v>0.94</v>
      </c>
      <c r="K51" s="66">
        <f t="shared" si="15"/>
        <v>2189.6087400000006</v>
      </c>
      <c r="L51" s="66">
        <v>1.06</v>
      </c>
      <c r="M51" s="66">
        <f t="shared" si="16"/>
        <v>2469.1332600000005</v>
      </c>
      <c r="N51" s="65">
        <v>2</v>
      </c>
      <c r="O51" s="4">
        <f t="shared" si="19"/>
        <v>4658.7420000000011</v>
      </c>
      <c r="P51" s="9"/>
    </row>
    <row r="52" spans="1:16" s="8" customFormat="1" ht="14.5" x14ac:dyDescent="0.35">
      <c r="A52" s="35">
        <f>IF(I52&lt;&gt;"",1+MAX($A$1:A51),"")</f>
        <v>20</v>
      </c>
      <c r="B52" s="37" t="s">
        <v>71</v>
      </c>
      <c r="C52" s="37" t="s">
        <v>71</v>
      </c>
      <c r="E52" s="33" t="s">
        <v>51</v>
      </c>
      <c r="F52" s="6">
        <f>45*20.44</f>
        <v>919.80000000000007</v>
      </c>
      <c r="G52" s="1">
        <v>0.1</v>
      </c>
      <c r="H52" s="2">
        <f t="shared" si="18"/>
        <v>1011.7800000000002</v>
      </c>
      <c r="I52" s="15" t="s">
        <v>39</v>
      </c>
      <c r="J52" s="65">
        <v>0.94</v>
      </c>
      <c r="K52" s="66">
        <f t="shared" si="15"/>
        <v>951.07320000000016</v>
      </c>
      <c r="L52" s="66">
        <v>1.06</v>
      </c>
      <c r="M52" s="66">
        <f t="shared" si="16"/>
        <v>1072.4868000000004</v>
      </c>
      <c r="N52" s="65">
        <v>2</v>
      </c>
      <c r="O52" s="4">
        <f t="shared" si="19"/>
        <v>2023.5600000000004</v>
      </c>
      <c r="P52" s="9"/>
    </row>
    <row r="53" spans="1:16" s="8" customFormat="1" ht="14.5" x14ac:dyDescent="0.35">
      <c r="A53" s="35">
        <f>IF(I53&lt;&gt;"",1+MAX($A$1:A52),"")</f>
        <v>21</v>
      </c>
      <c r="B53" s="37" t="s">
        <v>71</v>
      </c>
      <c r="C53" s="37" t="s">
        <v>71</v>
      </c>
      <c r="E53" s="33" t="s">
        <v>56</v>
      </c>
      <c r="F53" s="6">
        <f>43*39.65</f>
        <v>1704.95</v>
      </c>
      <c r="G53" s="1">
        <v>0.1</v>
      </c>
      <c r="H53" s="2">
        <f t="shared" ref="H53:H60" si="20">F53*(1+G53)</f>
        <v>1875.4450000000002</v>
      </c>
      <c r="I53" s="15" t="s">
        <v>39</v>
      </c>
      <c r="J53" s="65">
        <v>0.94</v>
      </c>
      <c r="K53" s="66">
        <f t="shared" si="15"/>
        <v>1762.9183</v>
      </c>
      <c r="L53" s="66">
        <v>1.06</v>
      </c>
      <c r="M53" s="66">
        <f t="shared" si="16"/>
        <v>1987.9717000000003</v>
      </c>
      <c r="N53" s="65">
        <v>2</v>
      </c>
      <c r="O53" s="4">
        <f t="shared" ref="O53:O60" si="21">N53*H53</f>
        <v>3750.8900000000003</v>
      </c>
      <c r="P53" s="9"/>
    </row>
    <row r="54" spans="1:16" s="8" customFormat="1" ht="14.5" x14ac:dyDescent="0.35">
      <c r="A54" s="35">
        <f>IF(I54&lt;&gt;"",1+MAX($A$1:A53),"")</f>
        <v>22</v>
      </c>
      <c r="B54" s="37" t="s">
        <v>71</v>
      </c>
      <c r="C54" s="37" t="s">
        <v>71</v>
      </c>
      <c r="E54" s="33" t="s">
        <v>44</v>
      </c>
      <c r="F54" s="6">
        <f>30*33.33</f>
        <v>999.9</v>
      </c>
      <c r="G54" s="1">
        <v>0.1</v>
      </c>
      <c r="H54" s="2">
        <f t="shared" si="20"/>
        <v>1099.8900000000001</v>
      </c>
      <c r="I54" s="15" t="s">
        <v>39</v>
      </c>
      <c r="J54" s="65">
        <v>0.94</v>
      </c>
      <c r="K54" s="66">
        <f t="shared" si="15"/>
        <v>1033.8966</v>
      </c>
      <c r="L54" s="66">
        <v>1.06</v>
      </c>
      <c r="M54" s="66">
        <f t="shared" si="16"/>
        <v>1165.8834000000002</v>
      </c>
      <c r="N54" s="65">
        <v>2</v>
      </c>
      <c r="O54" s="4">
        <f t="shared" si="21"/>
        <v>2199.7800000000002</v>
      </c>
      <c r="P54" s="9"/>
    </row>
    <row r="55" spans="1:16" s="8" customFormat="1" ht="14.5" x14ac:dyDescent="0.35">
      <c r="A55" s="35">
        <f>IF(I55&lt;&gt;"",1+MAX($A$1:A54),"")</f>
        <v>23</v>
      </c>
      <c r="B55" s="37" t="s">
        <v>71</v>
      </c>
      <c r="C55" s="37" t="s">
        <v>71</v>
      </c>
      <c r="E55" s="33" t="s">
        <v>57</v>
      </c>
      <c r="F55" s="6">
        <f>22*29.73</f>
        <v>654.06000000000006</v>
      </c>
      <c r="G55" s="1">
        <v>0.1</v>
      </c>
      <c r="H55" s="2">
        <f t="shared" si="20"/>
        <v>719.46600000000012</v>
      </c>
      <c r="I55" s="15" t="s">
        <v>39</v>
      </c>
      <c r="J55" s="65">
        <v>0.94</v>
      </c>
      <c r="K55" s="66">
        <f t="shared" si="15"/>
        <v>676.29804000000013</v>
      </c>
      <c r="L55" s="66">
        <v>1.06</v>
      </c>
      <c r="M55" s="66">
        <f t="shared" si="16"/>
        <v>762.63396000000012</v>
      </c>
      <c r="N55" s="65">
        <v>2</v>
      </c>
      <c r="O55" s="4">
        <f t="shared" si="21"/>
        <v>1438.9320000000002</v>
      </c>
      <c r="P55" s="9"/>
    </row>
    <row r="56" spans="1:16" s="8" customFormat="1" ht="14.5" x14ac:dyDescent="0.35">
      <c r="A56" s="35">
        <f>IF(I56&lt;&gt;"",1+MAX($A$1:A55),"")</f>
        <v>24</v>
      </c>
      <c r="B56" s="37" t="s">
        <v>71</v>
      </c>
      <c r="C56" s="37" t="s">
        <v>71</v>
      </c>
      <c r="E56" s="33" t="s">
        <v>48</v>
      </c>
      <c r="F56" s="6">
        <f>8.5*22.05</f>
        <v>187.42500000000001</v>
      </c>
      <c r="G56" s="1">
        <v>0.1</v>
      </c>
      <c r="H56" s="2">
        <f t="shared" si="20"/>
        <v>206.16750000000002</v>
      </c>
      <c r="I56" s="15" t="s">
        <v>39</v>
      </c>
      <c r="J56" s="65">
        <v>0.94</v>
      </c>
      <c r="K56" s="66">
        <f t="shared" si="15"/>
        <v>193.79745</v>
      </c>
      <c r="L56" s="66">
        <v>1.06</v>
      </c>
      <c r="M56" s="66">
        <f t="shared" si="16"/>
        <v>218.53755000000004</v>
      </c>
      <c r="N56" s="65">
        <v>2</v>
      </c>
      <c r="O56" s="4">
        <f t="shared" si="21"/>
        <v>412.33500000000004</v>
      </c>
      <c r="P56" s="9"/>
    </row>
    <row r="57" spans="1:16" s="8" customFormat="1" ht="14.5" x14ac:dyDescent="0.35">
      <c r="A57" s="35">
        <f>IF(I57&lt;&gt;"",1+MAX($A$1:A56),"")</f>
        <v>25</v>
      </c>
      <c r="B57" s="37" t="s">
        <v>71</v>
      </c>
      <c r="C57" s="37" t="s">
        <v>71</v>
      </c>
      <c r="E57" s="33" t="s">
        <v>58</v>
      </c>
      <c r="F57" s="6">
        <f>10.5*39.82</f>
        <v>418.11</v>
      </c>
      <c r="G57" s="1">
        <v>0.1</v>
      </c>
      <c r="H57" s="2">
        <f t="shared" si="20"/>
        <v>459.92100000000005</v>
      </c>
      <c r="I57" s="15" t="s">
        <v>39</v>
      </c>
      <c r="J57" s="65">
        <v>0.94</v>
      </c>
      <c r="K57" s="66">
        <f t="shared" si="15"/>
        <v>432.32574</v>
      </c>
      <c r="L57" s="66">
        <v>1.06</v>
      </c>
      <c r="M57" s="66">
        <f t="shared" si="16"/>
        <v>487.5162600000001</v>
      </c>
      <c r="N57" s="65">
        <v>2</v>
      </c>
      <c r="O57" s="4">
        <f t="shared" si="21"/>
        <v>919.8420000000001</v>
      </c>
      <c r="P57" s="9"/>
    </row>
    <row r="58" spans="1:16" s="8" customFormat="1" ht="14.5" x14ac:dyDescent="0.35">
      <c r="A58" s="35">
        <f>IF(I58&lt;&gt;"",1+MAX($A$1:A57),"")</f>
        <v>26</v>
      </c>
      <c r="B58" s="37" t="s">
        <v>71</v>
      </c>
      <c r="C58" s="37" t="s">
        <v>71</v>
      </c>
      <c r="E58" s="33" t="s">
        <v>59</v>
      </c>
      <c r="F58" s="6">
        <f>11.75*32.77</f>
        <v>385.04750000000001</v>
      </c>
      <c r="G58" s="1">
        <v>0.1</v>
      </c>
      <c r="H58" s="2">
        <f t="shared" si="20"/>
        <v>423.55225000000007</v>
      </c>
      <c r="I58" s="15" t="s">
        <v>39</v>
      </c>
      <c r="J58" s="65">
        <v>0.94</v>
      </c>
      <c r="K58" s="66">
        <f t="shared" si="15"/>
        <v>398.13911500000006</v>
      </c>
      <c r="L58" s="66">
        <v>1.06</v>
      </c>
      <c r="M58" s="66">
        <f t="shared" si="16"/>
        <v>448.96538500000008</v>
      </c>
      <c r="N58" s="65">
        <v>2</v>
      </c>
      <c r="O58" s="4">
        <f t="shared" si="21"/>
        <v>847.10450000000014</v>
      </c>
      <c r="P58" s="9"/>
    </row>
    <row r="59" spans="1:16" s="8" customFormat="1" ht="14.5" x14ac:dyDescent="0.35">
      <c r="A59" s="35">
        <f>IF(I59&lt;&gt;"",1+MAX($A$1:A58),"")</f>
        <v>27</v>
      </c>
      <c r="B59" s="37" t="s">
        <v>71</v>
      </c>
      <c r="C59" s="37" t="s">
        <v>71</v>
      </c>
      <c r="E59" s="33" t="s">
        <v>60</v>
      </c>
      <c r="F59" s="6">
        <f>13.75*19.92</f>
        <v>273.90000000000003</v>
      </c>
      <c r="G59" s="1">
        <v>0.1</v>
      </c>
      <c r="H59" s="2">
        <f t="shared" si="20"/>
        <v>301.29000000000008</v>
      </c>
      <c r="I59" s="15" t="s">
        <v>39</v>
      </c>
      <c r="J59" s="65">
        <v>0.94</v>
      </c>
      <c r="K59" s="66">
        <f t="shared" si="15"/>
        <v>283.21260000000007</v>
      </c>
      <c r="L59" s="66">
        <v>1.06</v>
      </c>
      <c r="M59" s="66">
        <f t="shared" si="16"/>
        <v>319.36740000000009</v>
      </c>
      <c r="N59" s="65">
        <v>2</v>
      </c>
      <c r="O59" s="4">
        <f t="shared" si="21"/>
        <v>602.58000000000015</v>
      </c>
      <c r="P59" s="9"/>
    </row>
    <row r="60" spans="1:16" s="8" customFormat="1" ht="14.5" x14ac:dyDescent="0.35">
      <c r="A60" s="35">
        <f>IF(I60&lt;&gt;"",1+MAX($A$1:A59),"")</f>
        <v>28</v>
      </c>
      <c r="B60" s="37" t="s">
        <v>71</v>
      </c>
      <c r="C60" s="37" t="s">
        <v>71</v>
      </c>
      <c r="E60" s="33" t="s">
        <v>61</v>
      </c>
      <c r="F60" s="6">
        <f>19.82*9.5</f>
        <v>188.29</v>
      </c>
      <c r="G60" s="1">
        <v>0.1</v>
      </c>
      <c r="H60" s="2">
        <f t="shared" si="20"/>
        <v>207.119</v>
      </c>
      <c r="I60" s="15" t="s">
        <v>39</v>
      </c>
      <c r="J60" s="65">
        <v>0.94</v>
      </c>
      <c r="K60" s="66">
        <f t="shared" si="15"/>
        <v>194.69185999999999</v>
      </c>
      <c r="L60" s="66">
        <v>1.06</v>
      </c>
      <c r="M60" s="66">
        <f t="shared" si="16"/>
        <v>219.54614000000001</v>
      </c>
      <c r="N60" s="65">
        <v>2</v>
      </c>
      <c r="O60" s="4">
        <f t="shared" si="21"/>
        <v>414.238</v>
      </c>
      <c r="P60" s="9"/>
    </row>
    <row r="61" spans="1:16" x14ac:dyDescent="0.35">
      <c r="A61" s="35" t="str">
        <f>IF(I61&lt;&gt;"",1+MAX($A$1:A60),"")</f>
        <v/>
      </c>
      <c r="B61" s="37"/>
      <c r="C61" s="37"/>
      <c r="D61" s="23"/>
      <c r="E61" s="24"/>
      <c r="F61" s="53"/>
      <c r="G61" s="8"/>
      <c r="H61" s="8"/>
      <c r="J61" s="40"/>
      <c r="K61" s="40"/>
      <c r="L61" s="40"/>
      <c r="M61" s="40"/>
      <c r="N61" s="8"/>
      <c r="O61" s="8"/>
      <c r="P61" s="9"/>
    </row>
    <row r="62" spans="1:16" x14ac:dyDescent="0.35">
      <c r="A62" s="35" t="str">
        <f>IF(I62&lt;&gt;"",1+MAX($A$1:A61),"")</f>
        <v/>
      </c>
      <c r="B62" s="37"/>
      <c r="C62" s="37"/>
      <c r="D62" s="47"/>
      <c r="E62" s="48" t="s">
        <v>62</v>
      </c>
      <c r="F62" s="53"/>
      <c r="G62" s="8"/>
      <c r="H62" s="8"/>
      <c r="J62" s="40"/>
      <c r="K62" s="40"/>
      <c r="L62" s="40"/>
      <c r="M62" s="40"/>
      <c r="N62" s="8"/>
      <c r="O62" s="8"/>
      <c r="P62" s="9"/>
    </row>
    <row r="63" spans="1:16" ht="18.5" x14ac:dyDescent="0.35">
      <c r="A63" s="35" t="str">
        <f>IF(I63&lt;&gt;"",1+MAX($A$1:A62),"")</f>
        <v/>
      </c>
      <c r="B63" s="59"/>
      <c r="C63" s="60"/>
      <c r="D63" s="23"/>
      <c r="E63" s="51"/>
      <c r="F63" s="53"/>
      <c r="G63" s="8"/>
      <c r="H63" s="8"/>
      <c r="J63" s="40"/>
      <c r="K63" s="40"/>
      <c r="L63" s="40"/>
      <c r="M63" s="40"/>
      <c r="N63" s="8"/>
      <c r="O63" s="8"/>
      <c r="P63" s="9"/>
    </row>
    <row r="64" spans="1:16" x14ac:dyDescent="0.35">
      <c r="A64" s="35" t="str">
        <f>IF(I64&lt;&gt;"",1+MAX($A$1:A63),"")</f>
        <v/>
      </c>
      <c r="B64" s="59"/>
      <c r="C64" s="60"/>
      <c r="D64" s="49"/>
      <c r="E64" s="50" t="s">
        <v>40</v>
      </c>
      <c r="F64" s="53"/>
      <c r="G64" s="8"/>
      <c r="H64" s="8"/>
      <c r="J64" s="40"/>
      <c r="K64" s="40"/>
      <c r="L64" s="40"/>
      <c r="M64" s="40"/>
      <c r="N64" s="8"/>
      <c r="O64" s="8"/>
      <c r="P64" s="9"/>
    </row>
    <row r="65" spans="1:16" x14ac:dyDescent="0.35">
      <c r="A65" s="35" t="str">
        <f>IF(I65&lt;&gt;"",1+MAX($A$1:A64),"")</f>
        <v/>
      </c>
      <c r="B65" s="59"/>
      <c r="C65" s="60"/>
      <c r="D65" s="23"/>
      <c r="E65" s="24"/>
      <c r="F65" s="53"/>
      <c r="G65" s="8"/>
      <c r="H65" s="8"/>
      <c r="J65" s="40"/>
      <c r="K65" s="40"/>
      <c r="L65" s="40"/>
      <c r="M65" s="40"/>
      <c r="N65" s="8"/>
      <c r="O65" s="8"/>
      <c r="P65" s="9"/>
    </row>
    <row r="66" spans="1:16" s="8" customFormat="1" ht="14.5" x14ac:dyDescent="0.35">
      <c r="A66" s="35">
        <f>IF(I66&lt;&gt;"",1+MAX($A$1:A65),"")</f>
        <v>29</v>
      </c>
      <c r="B66" s="37" t="s">
        <v>72</v>
      </c>
      <c r="C66" s="37" t="s">
        <v>72</v>
      </c>
      <c r="E66" s="33" t="s">
        <v>63</v>
      </c>
      <c r="F66" s="6">
        <f>16*23.5</f>
        <v>376</v>
      </c>
      <c r="G66" s="1">
        <v>0.1</v>
      </c>
      <c r="H66" s="2">
        <f t="shared" ref="H66:H73" si="22">F66*(1+G66)</f>
        <v>413.6</v>
      </c>
      <c r="I66" s="15" t="s">
        <v>39</v>
      </c>
      <c r="J66" s="65">
        <v>0.94</v>
      </c>
      <c r="K66" s="66">
        <f t="shared" ref="K66:K73" si="23">J66*H66</f>
        <v>388.78399999999999</v>
      </c>
      <c r="L66" s="66">
        <v>1.06</v>
      </c>
      <c r="M66" s="66">
        <f t="shared" ref="M66:M73" si="24">L66*H66</f>
        <v>438.41600000000005</v>
      </c>
      <c r="N66" s="65">
        <v>2</v>
      </c>
      <c r="O66" s="4">
        <f>N66*H66</f>
        <v>827.2</v>
      </c>
      <c r="P66" s="9"/>
    </row>
    <row r="67" spans="1:16" s="8" customFormat="1" ht="14.5" x14ac:dyDescent="0.35">
      <c r="A67" s="35">
        <f>IF(I67&lt;&gt;"",1+MAX($A$1:A66),"")</f>
        <v>30</v>
      </c>
      <c r="B67" s="37" t="s">
        <v>72</v>
      </c>
      <c r="C67" s="37" t="s">
        <v>72</v>
      </c>
      <c r="E67" s="33" t="s">
        <v>64</v>
      </c>
      <c r="F67" s="6">
        <f>45*34.51</f>
        <v>1552.9499999999998</v>
      </c>
      <c r="G67" s="1">
        <v>0.1</v>
      </c>
      <c r="H67" s="2">
        <f t="shared" ref="H67:H71" si="25">F67*(1+G67)</f>
        <v>1708.2449999999999</v>
      </c>
      <c r="I67" s="15" t="s">
        <v>39</v>
      </c>
      <c r="J67" s="65">
        <v>0.94</v>
      </c>
      <c r="K67" s="66">
        <f t="shared" si="23"/>
        <v>1605.7502999999997</v>
      </c>
      <c r="L67" s="66">
        <v>1.06</v>
      </c>
      <c r="M67" s="66">
        <f t="shared" si="24"/>
        <v>1810.7397000000001</v>
      </c>
      <c r="N67" s="65">
        <v>2</v>
      </c>
      <c r="O67" s="4">
        <f t="shared" ref="O67:O71" si="26">N67*H67</f>
        <v>3416.49</v>
      </c>
      <c r="P67" s="9"/>
    </row>
    <row r="68" spans="1:16" s="8" customFormat="1" ht="14.5" x14ac:dyDescent="0.35">
      <c r="A68" s="35">
        <f>IF(I68&lt;&gt;"",1+MAX($A$1:A67),"")</f>
        <v>31</v>
      </c>
      <c r="B68" s="37" t="s">
        <v>72</v>
      </c>
      <c r="C68" s="37" t="s">
        <v>72</v>
      </c>
      <c r="E68" s="33" t="s">
        <v>52</v>
      </c>
      <c r="F68" s="6">
        <f>33*37.51</f>
        <v>1237.83</v>
      </c>
      <c r="G68" s="1">
        <v>0.1</v>
      </c>
      <c r="H68" s="2">
        <f t="shared" si="25"/>
        <v>1361.6130000000001</v>
      </c>
      <c r="I68" s="15" t="s">
        <v>39</v>
      </c>
      <c r="J68" s="65">
        <v>0.94</v>
      </c>
      <c r="K68" s="66">
        <f t="shared" si="23"/>
        <v>1279.9162200000001</v>
      </c>
      <c r="L68" s="66">
        <v>1.06</v>
      </c>
      <c r="M68" s="66">
        <f t="shared" si="24"/>
        <v>1443.30978</v>
      </c>
      <c r="N68" s="65">
        <v>2</v>
      </c>
      <c r="O68" s="4">
        <f t="shared" si="26"/>
        <v>2723.2260000000001</v>
      </c>
      <c r="P68" s="9"/>
    </row>
    <row r="69" spans="1:16" s="8" customFormat="1" ht="14.5" x14ac:dyDescent="0.35">
      <c r="A69" s="35">
        <f>IF(I69&lt;&gt;"",1+MAX($A$1:A68),"")</f>
        <v>32</v>
      </c>
      <c r="B69" s="37" t="s">
        <v>72</v>
      </c>
      <c r="C69" s="37" t="s">
        <v>72</v>
      </c>
      <c r="E69" s="33" t="s">
        <v>65</v>
      </c>
      <c r="F69" s="6">
        <f>40*49.04</f>
        <v>1961.6</v>
      </c>
      <c r="G69" s="1">
        <v>0.1</v>
      </c>
      <c r="H69" s="2">
        <f t="shared" si="25"/>
        <v>2157.7600000000002</v>
      </c>
      <c r="I69" s="15" t="s">
        <v>39</v>
      </c>
      <c r="J69" s="65">
        <v>0.94</v>
      </c>
      <c r="K69" s="66">
        <f t="shared" si="23"/>
        <v>2028.2944</v>
      </c>
      <c r="L69" s="66">
        <v>1.06</v>
      </c>
      <c r="M69" s="66">
        <f t="shared" si="24"/>
        <v>2287.2256000000002</v>
      </c>
      <c r="N69" s="65">
        <v>2</v>
      </c>
      <c r="O69" s="4">
        <f t="shared" si="26"/>
        <v>4315.5200000000004</v>
      </c>
      <c r="P69" s="9"/>
    </row>
    <row r="70" spans="1:16" s="8" customFormat="1" ht="14.5" x14ac:dyDescent="0.35">
      <c r="A70" s="35">
        <f>IF(I70&lt;&gt;"",1+MAX($A$1:A69),"")</f>
        <v>33</v>
      </c>
      <c r="B70" s="37" t="s">
        <v>72</v>
      </c>
      <c r="C70" s="37" t="s">
        <v>72</v>
      </c>
      <c r="E70" s="33" t="s">
        <v>66</v>
      </c>
      <c r="F70" s="6">
        <f>14*29.35</f>
        <v>410.90000000000003</v>
      </c>
      <c r="G70" s="1">
        <v>0.1</v>
      </c>
      <c r="H70" s="2">
        <f t="shared" si="25"/>
        <v>451.99000000000007</v>
      </c>
      <c r="I70" s="15" t="s">
        <v>39</v>
      </c>
      <c r="J70" s="65">
        <v>0.94</v>
      </c>
      <c r="K70" s="66">
        <f t="shared" si="23"/>
        <v>424.87060000000002</v>
      </c>
      <c r="L70" s="66">
        <v>1.06</v>
      </c>
      <c r="M70" s="66">
        <f t="shared" si="24"/>
        <v>479.10940000000011</v>
      </c>
      <c r="N70" s="65">
        <v>2</v>
      </c>
      <c r="O70" s="4">
        <f t="shared" si="26"/>
        <v>903.98000000000013</v>
      </c>
      <c r="P70" s="9"/>
    </row>
    <row r="71" spans="1:16" s="8" customFormat="1" ht="14.5" x14ac:dyDescent="0.35">
      <c r="A71" s="35">
        <f>IF(I71&lt;&gt;"",1+MAX($A$1:A70),"")</f>
        <v>34</v>
      </c>
      <c r="B71" s="37" t="s">
        <v>72</v>
      </c>
      <c r="C71" s="37" t="s">
        <v>72</v>
      </c>
      <c r="E71" s="33" t="s">
        <v>67</v>
      </c>
      <c r="F71" s="6">
        <f>10.5*45.72</f>
        <v>480.06</v>
      </c>
      <c r="G71" s="1">
        <v>0.1</v>
      </c>
      <c r="H71" s="2">
        <f t="shared" si="25"/>
        <v>528.06600000000003</v>
      </c>
      <c r="I71" s="15" t="s">
        <v>39</v>
      </c>
      <c r="J71" s="65">
        <v>0.94</v>
      </c>
      <c r="K71" s="66">
        <f t="shared" si="23"/>
        <v>496.38204000000002</v>
      </c>
      <c r="L71" s="66">
        <v>1.06</v>
      </c>
      <c r="M71" s="66">
        <f t="shared" si="24"/>
        <v>559.7499600000001</v>
      </c>
      <c r="N71" s="65">
        <v>2</v>
      </c>
      <c r="O71" s="4">
        <f t="shared" si="26"/>
        <v>1056.1320000000001</v>
      </c>
      <c r="P71" s="9"/>
    </row>
    <row r="72" spans="1:16" s="8" customFormat="1" ht="14.5" x14ac:dyDescent="0.35">
      <c r="A72" s="35">
        <f>IF(I72&lt;&gt;"",1+MAX($A$1:A71),"")</f>
        <v>35</v>
      </c>
      <c r="B72" s="37" t="s">
        <v>72</v>
      </c>
      <c r="C72" s="37" t="s">
        <v>72</v>
      </c>
      <c r="E72" s="33" t="s">
        <v>68</v>
      </c>
      <c r="F72" s="6">
        <f>20.7*24.92</f>
        <v>515.84400000000005</v>
      </c>
      <c r="G72" s="1">
        <v>0.1</v>
      </c>
      <c r="H72" s="2">
        <f t="shared" si="22"/>
        <v>567.42840000000012</v>
      </c>
      <c r="I72" s="15" t="s">
        <v>39</v>
      </c>
      <c r="J72" s="65">
        <v>0.94</v>
      </c>
      <c r="K72" s="66">
        <f t="shared" si="23"/>
        <v>533.38269600000012</v>
      </c>
      <c r="L72" s="66">
        <v>1.06</v>
      </c>
      <c r="M72" s="66">
        <f t="shared" si="24"/>
        <v>601.47410400000012</v>
      </c>
      <c r="N72" s="65">
        <v>2</v>
      </c>
      <c r="O72" s="4">
        <f t="shared" ref="O72:O73" si="27">N72*H72</f>
        <v>1134.8568000000002</v>
      </c>
      <c r="P72" s="9"/>
    </row>
    <row r="73" spans="1:16" s="8" customFormat="1" ht="14.5" x14ac:dyDescent="0.35">
      <c r="A73" s="35">
        <f>IF(I73&lt;&gt;"",1+MAX($A$1:A72),"")</f>
        <v>36</v>
      </c>
      <c r="B73" s="37" t="s">
        <v>72</v>
      </c>
      <c r="C73" s="37" t="s">
        <v>72</v>
      </c>
      <c r="E73" s="33" t="s">
        <v>69</v>
      </c>
      <c r="F73" s="6">
        <f>10.6*19.89</f>
        <v>210.834</v>
      </c>
      <c r="G73" s="1">
        <v>0.1</v>
      </c>
      <c r="H73" s="2">
        <f t="shared" si="22"/>
        <v>231.91740000000001</v>
      </c>
      <c r="I73" s="15" t="s">
        <v>39</v>
      </c>
      <c r="J73" s="65">
        <v>0.94</v>
      </c>
      <c r="K73" s="66">
        <f t="shared" si="23"/>
        <v>218.00235599999999</v>
      </c>
      <c r="L73" s="66">
        <v>1.06</v>
      </c>
      <c r="M73" s="66">
        <f t="shared" si="24"/>
        <v>245.83244400000004</v>
      </c>
      <c r="N73" s="65">
        <v>2</v>
      </c>
      <c r="O73" s="4">
        <f t="shared" si="27"/>
        <v>463.83480000000003</v>
      </c>
      <c r="P73" s="9"/>
    </row>
    <row r="74" spans="1:16" x14ac:dyDescent="0.35">
      <c r="A74" s="35" t="str">
        <f>IF(I74&lt;&gt;"",1+MAX($A$1:A73),"")</f>
        <v/>
      </c>
      <c r="B74" s="37"/>
      <c r="C74" s="37"/>
      <c r="D74" s="23"/>
      <c r="E74" s="24"/>
      <c r="F74" s="53"/>
      <c r="G74" s="8"/>
      <c r="H74" s="8"/>
      <c r="J74" s="40"/>
      <c r="K74" s="40"/>
      <c r="L74" s="40"/>
      <c r="M74" s="40"/>
      <c r="N74" s="8"/>
      <c r="O74" s="8"/>
      <c r="P74" s="9"/>
    </row>
    <row r="75" spans="1:16" ht="18.5" x14ac:dyDescent="0.35">
      <c r="A75" s="35" t="str">
        <f>IF(I75&lt;&gt;"",1+MAX($A$1:A74),"")</f>
        <v/>
      </c>
      <c r="B75" s="59"/>
      <c r="C75" s="60"/>
      <c r="D75" s="23"/>
      <c r="E75" s="55" t="s">
        <v>81</v>
      </c>
      <c r="F75" s="53"/>
      <c r="G75" s="8"/>
      <c r="H75" s="8"/>
      <c r="J75" s="40"/>
      <c r="K75" s="40"/>
      <c r="L75" s="40"/>
      <c r="M75" s="40"/>
      <c r="N75" s="8"/>
      <c r="O75" s="8"/>
      <c r="P75" s="25"/>
    </row>
    <row r="76" spans="1:16" x14ac:dyDescent="0.35">
      <c r="A76" s="35" t="str">
        <f>IF(I76&lt;&gt;"",1+MAX($A$1:A75),"")</f>
        <v/>
      </c>
      <c r="B76" s="37"/>
      <c r="C76" s="37"/>
      <c r="D76" s="23"/>
      <c r="E76" s="24"/>
      <c r="F76" s="53"/>
      <c r="G76" s="8"/>
      <c r="H76" s="8"/>
      <c r="J76" s="40"/>
      <c r="K76" s="40"/>
      <c r="L76" s="40"/>
      <c r="M76" s="40"/>
      <c r="N76" s="8"/>
      <c r="O76" s="8"/>
      <c r="P76" s="9"/>
    </row>
    <row r="77" spans="1:16" x14ac:dyDescent="0.35">
      <c r="A77" s="35" t="str">
        <f>IF(I77&lt;&gt;"",1+MAX($A$1:A76),"")</f>
        <v/>
      </c>
      <c r="B77" s="59"/>
      <c r="C77" s="60"/>
      <c r="D77" s="49"/>
      <c r="E77" s="50" t="s">
        <v>73</v>
      </c>
      <c r="F77" s="53"/>
      <c r="G77" s="8"/>
      <c r="H77" s="8"/>
      <c r="J77" s="40"/>
      <c r="K77" s="40"/>
      <c r="L77" s="40"/>
      <c r="M77" s="40"/>
      <c r="N77" s="8"/>
      <c r="O77" s="8"/>
      <c r="P77" s="9"/>
    </row>
    <row r="78" spans="1:16" x14ac:dyDescent="0.35">
      <c r="A78" s="35" t="str">
        <f>IF(I78&lt;&gt;"",1+MAX($A$1:A77),"")</f>
        <v/>
      </c>
      <c r="B78" s="59"/>
      <c r="C78" s="60"/>
      <c r="D78" s="23"/>
      <c r="E78" s="24"/>
      <c r="F78" s="53"/>
      <c r="G78" s="8"/>
      <c r="H78" s="8"/>
      <c r="J78" s="40"/>
      <c r="K78" s="40"/>
      <c r="L78" s="40"/>
      <c r="M78" s="40"/>
      <c r="N78" s="8"/>
      <c r="O78" s="8"/>
      <c r="P78" s="9"/>
    </row>
    <row r="79" spans="1:16" s="8" customFormat="1" ht="14.5" x14ac:dyDescent="0.35">
      <c r="A79" s="35">
        <f>IF(I79&lt;&gt;"",1+MAX($A$1:A78),"")</f>
        <v>37</v>
      </c>
      <c r="B79" s="37" t="s">
        <v>74</v>
      </c>
      <c r="C79" s="37" t="s">
        <v>74</v>
      </c>
      <c r="E79" s="33" t="s">
        <v>75</v>
      </c>
      <c r="F79" s="6">
        <v>10.97</v>
      </c>
      <c r="G79" s="1">
        <v>0.1</v>
      </c>
      <c r="H79" s="2">
        <f t="shared" ref="H79" si="28">F79*(1+G79)</f>
        <v>12.067000000000002</v>
      </c>
      <c r="I79" s="15" t="s">
        <v>25</v>
      </c>
      <c r="J79" s="3">
        <v>62.900000000000006</v>
      </c>
      <c r="K79" s="40">
        <f>J79*H79</f>
        <v>759.01430000000016</v>
      </c>
      <c r="L79" s="40">
        <v>122.10000000000001</v>
      </c>
      <c r="M79" s="40">
        <f>L79*H79</f>
        <v>1473.3807000000004</v>
      </c>
      <c r="N79" s="3">
        <v>185</v>
      </c>
      <c r="O79" s="4">
        <f>N79*H79</f>
        <v>2232.3950000000004</v>
      </c>
      <c r="P79" s="9"/>
    </row>
    <row r="80" spans="1:16" x14ac:dyDescent="0.35">
      <c r="A80" s="35" t="str">
        <f>IF(I80&lt;&gt;"",1+MAX($A$1:A79),"")</f>
        <v/>
      </c>
      <c r="B80" s="37"/>
      <c r="C80" s="37"/>
      <c r="D80" s="23"/>
      <c r="E80" s="24"/>
      <c r="F80" s="53"/>
      <c r="G80" s="8"/>
      <c r="H80" s="8"/>
      <c r="J80" s="40"/>
      <c r="K80" s="40"/>
      <c r="L80" s="40"/>
      <c r="M80" s="40"/>
      <c r="N80" s="8"/>
      <c r="O80" s="8"/>
      <c r="P80" s="9"/>
    </row>
    <row r="81" spans="1:16" ht="18.5" x14ac:dyDescent="0.35">
      <c r="A81" s="35" t="str">
        <f>IF(I81&lt;&gt;"",1+MAX($A$1:A80),"")</f>
        <v/>
      </c>
      <c r="B81" s="59"/>
      <c r="C81" s="60"/>
      <c r="D81" s="23"/>
      <c r="E81" s="55" t="s">
        <v>76</v>
      </c>
      <c r="F81" s="53"/>
      <c r="G81" s="8"/>
      <c r="H81" s="8"/>
      <c r="J81" s="40"/>
      <c r="K81" s="40"/>
      <c r="L81" s="40"/>
      <c r="M81" s="40"/>
      <c r="N81" s="8"/>
      <c r="O81" s="8"/>
      <c r="P81" s="25"/>
    </row>
    <row r="82" spans="1:16" ht="18.5" x14ac:dyDescent="0.35">
      <c r="A82" s="35" t="str">
        <f>IF(I82&lt;&gt;"",1+MAX($A$1:A81),"")</f>
        <v/>
      </c>
      <c r="B82" s="59"/>
      <c r="C82" s="60"/>
      <c r="D82" s="23"/>
      <c r="E82" s="51"/>
      <c r="F82" s="53"/>
      <c r="G82" s="8"/>
      <c r="H82" s="8"/>
      <c r="J82" s="40"/>
      <c r="K82" s="40"/>
      <c r="L82" s="40"/>
      <c r="M82" s="40"/>
      <c r="N82" s="8"/>
      <c r="O82" s="8"/>
      <c r="P82" s="9"/>
    </row>
    <row r="83" spans="1:16" x14ac:dyDescent="0.35">
      <c r="A83" s="35" t="str">
        <f>IF(I83&lt;&gt;"",1+MAX($A$1:A82),"")</f>
        <v/>
      </c>
      <c r="B83" s="59"/>
      <c r="C83" s="60"/>
      <c r="D83" s="49"/>
      <c r="E83" s="50" t="s">
        <v>73</v>
      </c>
      <c r="F83" s="53"/>
      <c r="G83" s="8"/>
      <c r="H83" s="8"/>
      <c r="J83" s="40"/>
      <c r="K83" s="40"/>
      <c r="L83" s="40"/>
      <c r="M83" s="40"/>
      <c r="N83" s="8"/>
      <c r="O83" s="8"/>
      <c r="P83" s="9"/>
    </row>
    <row r="84" spans="1:16" x14ac:dyDescent="0.35">
      <c r="A84" s="35" t="str">
        <f>IF(I84&lt;&gt;"",1+MAX($A$1:A83),"")</f>
        <v/>
      </c>
      <c r="B84" s="59"/>
      <c r="C84" s="60"/>
      <c r="D84" s="23"/>
      <c r="E84" s="24"/>
      <c r="F84" s="53"/>
      <c r="G84" s="8"/>
      <c r="H84" s="8"/>
      <c r="J84" s="40"/>
      <c r="K84" s="40"/>
      <c r="L84" s="40"/>
      <c r="M84" s="40"/>
      <c r="N84" s="8"/>
      <c r="O84" s="8"/>
      <c r="P84" s="9"/>
    </row>
    <row r="85" spans="1:16" s="8" customFormat="1" ht="14.5" x14ac:dyDescent="0.35">
      <c r="A85" s="35">
        <f>IF(I85&lt;&gt;"",1+MAX($A$1:A84),"")</f>
        <v>38</v>
      </c>
      <c r="B85" s="37" t="s">
        <v>74</v>
      </c>
      <c r="C85" s="37" t="s">
        <v>74</v>
      </c>
      <c r="E85" s="33" t="s">
        <v>77</v>
      </c>
      <c r="F85" s="6">
        <v>10.96</v>
      </c>
      <c r="G85" s="1">
        <v>0.1</v>
      </c>
      <c r="H85" s="2">
        <f t="shared" ref="H85:H86" si="29">F85*(1+G85)</f>
        <v>12.056000000000003</v>
      </c>
      <c r="I85" s="15" t="s">
        <v>25</v>
      </c>
      <c r="J85" s="3">
        <v>62.900000000000006</v>
      </c>
      <c r="K85" s="40">
        <f t="shared" ref="K85:K86" si="30">J85*H85</f>
        <v>758.32240000000024</v>
      </c>
      <c r="L85" s="40">
        <v>122.10000000000001</v>
      </c>
      <c r="M85" s="40">
        <f>L85*H85</f>
        <v>1472.0376000000003</v>
      </c>
      <c r="N85" s="3">
        <v>185</v>
      </c>
      <c r="O85" s="4">
        <f>N85*H85</f>
        <v>2230.3600000000006</v>
      </c>
      <c r="P85" s="9"/>
    </row>
    <row r="86" spans="1:16" s="8" customFormat="1" ht="14.5" x14ac:dyDescent="0.35">
      <c r="A86" s="35">
        <f>IF(I86&lt;&gt;"",1+MAX($A$1:A85),"")</f>
        <v>39</v>
      </c>
      <c r="B86" s="37" t="s">
        <v>74</v>
      </c>
      <c r="C86" s="37" t="s">
        <v>74</v>
      </c>
      <c r="E86" s="33" t="s">
        <v>78</v>
      </c>
      <c r="F86" s="6">
        <v>35.06</v>
      </c>
      <c r="G86" s="1">
        <v>0.1</v>
      </c>
      <c r="H86" s="2">
        <f t="shared" si="29"/>
        <v>38.566000000000003</v>
      </c>
      <c r="I86" s="15" t="s">
        <v>25</v>
      </c>
      <c r="J86" s="3">
        <v>45.900000000000006</v>
      </c>
      <c r="K86" s="40">
        <f t="shared" si="30"/>
        <v>1770.1794000000004</v>
      </c>
      <c r="L86" s="40">
        <v>89.100000000000009</v>
      </c>
      <c r="M86" s="40">
        <f t="shared" ref="M86" si="31">L86*H86</f>
        <v>3436.2306000000008</v>
      </c>
      <c r="N86" s="3">
        <v>135</v>
      </c>
      <c r="O86" s="4">
        <f t="shared" ref="O86" si="32">N86*H86</f>
        <v>5206.4100000000008</v>
      </c>
      <c r="P86" s="9"/>
    </row>
    <row r="87" spans="1:16" ht="18.5" x14ac:dyDescent="0.35">
      <c r="A87" s="35" t="str">
        <f>IF(I87&lt;&gt;"",1+MAX($A$1:A86),"")</f>
        <v/>
      </c>
      <c r="B87" s="59"/>
      <c r="C87" s="60"/>
      <c r="D87" s="23"/>
      <c r="E87" s="51"/>
      <c r="F87" s="53"/>
      <c r="G87" s="8"/>
      <c r="H87" s="8"/>
      <c r="J87" s="40"/>
      <c r="K87" s="40"/>
      <c r="L87" s="40"/>
      <c r="M87" s="40"/>
      <c r="N87" s="8"/>
      <c r="O87" s="8"/>
      <c r="P87" s="9"/>
    </row>
    <row r="88" spans="1:16" ht="18.5" x14ac:dyDescent="0.35">
      <c r="A88" s="35" t="str">
        <f>IF(I88&lt;&gt;"",1+MAX($A$1:A87),"")</f>
        <v/>
      </c>
      <c r="B88" s="59"/>
      <c r="C88" s="60"/>
      <c r="D88" s="23"/>
      <c r="E88" s="55" t="s">
        <v>79</v>
      </c>
      <c r="F88" s="53"/>
      <c r="G88" s="8"/>
      <c r="H88" s="8"/>
      <c r="J88" s="40"/>
      <c r="K88" s="40"/>
      <c r="L88" s="40"/>
      <c r="M88" s="40"/>
      <c r="N88" s="8"/>
      <c r="O88" s="8"/>
      <c r="P88" s="25"/>
    </row>
    <row r="89" spans="1:16" ht="18.5" x14ac:dyDescent="0.35">
      <c r="A89" s="35" t="str">
        <f>IF(I89&lt;&gt;"",1+MAX($A$1:A88),"")</f>
        <v/>
      </c>
      <c r="B89" s="59"/>
      <c r="C89" s="60"/>
      <c r="D89" s="23"/>
      <c r="E89" s="51"/>
      <c r="F89" s="53"/>
      <c r="G89" s="8"/>
      <c r="H89" s="8"/>
      <c r="J89" s="40"/>
      <c r="K89" s="40"/>
      <c r="L89" s="40"/>
      <c r="M89" s="40"/>
      <c r="N89" s="8"/>
      <c r="O89" s="8"/>
      <c r="P89" s="9"/>
    </row>
    <row r="90" spans="1:16" x14ac:dyDescent="0.35">
      <c r="A90" s="35" t="str">
        <f>IF(I90&lt;&gt;"",1+MAX($A$1:A89),"")</f>
        <v/>
      </c>
      <c r="B90" s="59"/>
      <c r="C90" s="60"/>
      <c r="D90" s="49"/>
      <c r="E90" s="50" t="s">
        <v>73</v>
      </c>
      <c r="F90" s="53"/>
      <c r="G90" s="8"/>
      <c r="H90" s="8"/>
      <c r="J90" s="40"/>
      <c r="K90" s="40"/>
      <c r="L90" s="40"/>
      <c r="M90" s="40"/>
      <c r="N90" s="8"/>
      <c r="O90" s="8"/>
      <c r="P90" s="9"/>
    </row>
    <row r="91" spans="1:16" x14ac:dyDescent="0.35">
      <c r="A91" s="35" t="str">
        <f>IF(I91&lt;&gt;"",1+MAX($A$1:A90),"")</f>
        <v/>
      </c>
      <c r="B91" s="59"/>
      <c r="C91" s="60"/>
      <c r="D91" s="23"/>
      <c r="E91" s="24"/>
      <c r="F91" s="53"/>
      <c r="G91" s="8"/>
      <c r="H91" s="8"/>
      <c r="J91" s="40"/>
      <c r="K91" s="40"/>
      <c r="L91" s="40"/>
      <c r="M91" s="40"/>
      <c r="N91" s="8"/>
      <c r="O91" s="8"/>
      <c r="P91" s="9"/>
    </row>
    <row r="92" spans="1:16" s="8" customFormat="1" ht="14.5" x14ac:dyDescent="0.35">
      <c r="A92" s="35">
        <f>IF(I92&lt;&gt;"",1+MAX($A$1:A91),"")</f>
        <v>40</v>
      </c>
      <c r="B92" s="37" t="s">
        <v>74</v>
      </c>
      <c r="C92" s="37" t="s">
        <v>74</v>
      </c>
      <c r="E92" s="33" t="s">
        <v>80</v>
      </c>
      <c r="F92" s="6">
        <v>3.84</v>
      </c>
      <c r="G92" s="1">
        <v>0.1</v>
      </c>
      <c r="H92" s="2">
        <f t="shared" ref="H92" si="33">F92*(1+G92)</f>
        <v>4.2240000000000002</v>
      </c>
      <c r="I92" s="15" t="s">
        <v>25</v>
      </c>
      <c r="J92" s="3">
        <v>54.400000000000006</v>
      </c>
      <c r="K92" s="40">
        <f>J92*H92</f>
        <v>229.78560000000004</v>
      </c>
      <c r="L92" s="40">
        <v>105.60000000000001</v>
      </c>
      <c r="M92" s="40">
        <f>L92*H92</f>
        <v>446.05440000000004</v>
      </c>
      <c r="N92" s="3">
        <v>160</v>
      </c>
      <c r="O92" s="4">
        <f>N92*H92</f>
        <v>675.84</v>
      </c>
      <c r="P92" s="9"/>
    </row>
    <row r="93" spans="1:16" ht="19" thickBot="1" x14ac:dyDescent="0.4">
      <c r="A93" s="35" t="str">
        <f>IF(I93&lt;&gt;"",1+MAX($A$1:A92),"")</f>
        <v/>
      </c>
      <c r="B93" s="59"/>
      <c r="C93" s="60"/>
      <c r="D93" s="23"/>
      <c r="E93" s="51"/>
      <c r="F93" s="53"/>
      <c r="G93" s="8"/>
      <c r="H93" s="8"/>
      <c r="J93" s="40"/>
      <c r="K93" s="40"/>
      <c r="L93" s="40"/>
      <c r="M93" s="40"/>
      <c r="N93" s="8"/>
      <c r="O93" s="8"/>
      <c r="P93" s="9"/>
    </row>
    <row r="94" spans="1:16" ht="16" thickBot="1" x14ac:dyDescent="0.4">
      <c r="A94" s="100" t="s">
        <v>2</v>
      </c>
      <c r="B94" s="101"/>
      <c r="C94" s="101"/>
      <c r="D94" s="101"/>
      <c r="E94" s="10"/>
      <c r="F94" s="54"/>
      <c r="G94" s="11"/>
      <c r="H94" s="11"/>
      <c r="I94" s="19"/>
      <c r="J94" s="19"/>
      <c r="K94" s="19"/>
      <c r="L94" s="19"/>
      <c r="M94" s="19"/>
      <c r="N94" s="10"/>
      <c r="O94" s="12">
        <f>SUM(O7:O93)</f>
        <v>95333.273100000006</v>
      </c>
      <c r="P94" s="13">
        <f>SUM(P6:P93)</f>
        <v>95333.273099999977</v>
      </c>
    </row>
    <row r="95" spans="1:16" ht="16" thickBot="1" x14ac:dyDescent="0.4">
      <c r="A95" s="38" t="s">
        <v>9</v>
      </c>
      <c r="D95" s="39"/>
      <c r="E95" s="10"/>
      <c r="F95" s="54"/>
      <c r="G95" s="11"/>
      <c r="H95" s="11"/>
      <c r="I95" s="19"/>
      <c r="J95" s="19"/>
      <c r="K95" s="19"/>
      <c r="L95" s="19"/>
      <c r="M95" s="19"/>
      <c r="N95" s="14">
        <v>0.25</v>
      </c>
      <c r="O95" s="12">
        <f>N95*O94</f>
        <v>23833.318275000001</v>
      </c>
      <c r="P95" s="13">
        <f>N95*P94</f>
        <v>23833.318274999994</v>
      </c>
    </row>
    <row r="96" spans="1:16" ht="16" thickBot="1" x14ac:dyDescent="0.4">
      <c r="A96" s="100" t="s">
        <v>8</v>
      </c>
      <c r="B96" s="101"/>
      <c r="C96" s="101"/>
      <c r="D96" s="101"/>
      <c r="E96" s="10"/>
      <c r="F96" s="54"/>
      <c r="G96" s="11"/>
      <c r="H96" s="11"/>
      <c r="I96" s="19"/>
      <c r="J96" s="19"/>
      <c r="K96" s="19"/>
      <c r="L96" s="19"/>
      <c r="M96" s="19"/>
      <c r="N96" s="10"/>
      <c r="O96" s="12">
        <f>SUM(O94:O95)</f>
        <v>119166.591375</v>
      </c>
      <c r="P96" s="13">
        <f>SUM(P94:P95)</f>
        <v>119166.59137499997</v>
      </c>
    </row>
    <row r="97" spans="4:17" x14ac:dyDescent="0.35">
      <c r="P97" s="57"/>
    </row>
    <row r="98" spans="4:17" x14ac:dyDescent="0.35">
      <c r="P98" s="57"/>
    </row>
    <row r="99" spans="4:17" x14ac:dyDescent="0.35">
      <c r="P99" s="57"/>
    </row>
    <row r="100" spans="4:17" x14ac:dyDescent="0.35">
      <c r="P100" s="57"/>
    </row>
    <row r="101" spans="4:17" x14ac:dyDescent="0.35">
      <c r="D101" s="56"/>
      <c r="F101" s="57"/>
      <c r="G101" s="8"/>
      <c r="H101" s="8"/>
      <c r="L101" s="57"/>
      <c r="M101" s="57"/>
      <c r="P101" s="57"/>
      <c r="Q101" s="56"/>
    </row>
    <row r="102" spans="4:17" x14ac:dyDescent="0.35">
      <c r="D102" s="56"/>
      <c r="F102" s="57"/>
      <c r="G102" s="8"/>
      <c r="H102" s="8"/>
      <c r="L102" s="57"/>
      <c r="M102" s="57"/>
      <c r="P102" s="57"/>
      <c r="Q102" s="56"/>
    </row>
    <row r="103" spans="4:17" x14ac:dyDescent="0.35">
      <c r="D103" s="56"/>
      <c r="F103" s="57"/>
      <c r="G103" s="8"/>
      <c r="H103" s="8"/>
      <c r="L103" s="57"/>
      <c r="M103" s="57"/>
      <c r="P103" s="57"/>
      <c r="Q103" s="56"/>
    </row>
    <row r="104" spans="4:17" x14ac:dyDescent="0.35">
      <c r="D104" s="56"/>
      <c r="F104" s="57"/>
      <c r="G104" s="8"/>
      <c r="H104" s="8"/>
      <c r="L104" s="57"/>
      <c r="M104" s="57"/>
      <c r="P104" s="57"/>
      <c r="Q104" s="56"/>
    </row>
    <row r="105" spans="4:17" x14ac:dyDescent="0.35">
      <c r="D105" s="56"/>
      <c r="F105" s="57"/>
      <c r="G105" s="8"/>
      <c r="H105" s="8"/>
      <c r="L105" s="57"/>
      <c r="M105" s="57"/>
      <c r="P105" s="57"/>
      <c r="Q105" s="56"/>
    </row>
    <row r="106" spans="4:17" x14ac:dyDescent="0.35">
      <c r="D106" s="56"/>
      <c r="F106" s="57"/>
      <c r="G106" s="8"/>
      <c r="H106" s="8"/>
      <c r="L106" s="57"/>
      <c r="M106" s="57"/>
      <c r="P106" s="57"/>
      <c r="Q106" s="56"/>
    </row>
    <row r="107" spans="4:17" x14ac:dyDescent="0.35">
      <c r="D107" s="56"/>
      <c r="F107" s="57"/>
      <c r="G107" s="8"/>
      <c r="H107" s="8"/>
      <c r="L107" s="57"/>
      <c r="M107" s="57"/>
      <c r="P107" s="57"/>
      <c r="Q107" s="56"/>
    </row>
    <row r="108" spans="4:17" x14ac:dyDescent="0.35">
      <c r="D108" s="56"/>
      <c r="F108" s="57"/>
      <c r="G108" s="8"/>
      <c r="H108" s="8"/>
      <c r="L108" s="57"/>
      <c r="M108" s="57"/>
      <c r="P108" s="57"/>
      <c r="Q108" s="56"/>
    </row>
    <row r="109" spans="4:17" x14ac:dyDescent="0.35">
      <c r="D109" s="56"/>
      <c r="F109" s="57"/>
      <c r="G109" s="8"/>
      <c r="H109" s="8"/>
      <c r="L109" s="57"/>
      <c r="M109" s="57"/>
      <c r="P109" s="57"/>
      <c r="Q109" s="56"/>
    </row>
    <row r="110" spans="4:17" x14ac:dyDescent="0.35">
      <c r="D110" s="56"/>
      <c r="F110" s="57"/>
      <c r="G110" s="8"/>
      <c r="H110" s="8"/>
      <c r="L110" s="57"/>
      <c r="M110" s="57"/>
      <c r="P110" s="57"/>
      <c r="Q110" s="56"/>
    </row>
    <row r="111" spans="4:17" x14ac:dyDescent="0.35">
      <c r="D111" s="56"/>
      <c r="F111" s="57"/>
      <c r="G111" s="8"/>
      <c r="H111" s="8"/>
      <c r="L111" s="57"/>
      <c r="M111" s="57"/>
      <c r="P111" s="57"/>
      <c r="Q111" s="56"/>
    </row>
    <row r="112" spans="4:17" x14ac:dyDescent="0.35">
      <c r="D112" s="56"/>
      <c r="F112" s="57"/>
      <c r="G112" s="8"/>
      <c r="H112" s="8"/>
      <c r="L112" s="57"/>
      <c r="M112" s="57"/>
      <c r="P112" s="57"/>
      <c r="Q112" s="56"/>
    </row>
    <row r="113" spans="4:17" x14ac:dyDescent="0.35">
      <c r="D113" s="56"/>
      <c r="F113" s="57"/>
      <c r="G113" s="8"/>
      <c r="H113" s="8"/>
      <c r="L113" s="57"/>
      <c r="M113" s="57"/>
      <c r="P113" s="57"/>
      <c r="Q113" s="56"/>
    </row>
    <row r="114" spans="4:17" x14ac:dyDescent="0.35">
      <c r="D114" s="56"/>
      <c r="F114" s="57"/>
      <c r="G114" s="8"/>
      <c r="H114" s="8"/>
      <c r="L114" s="57"/>
      <c r="M114" s="57"/>
      <c r="P114" s="57"/>
      <c r="Q114" s="56"/>
    </row>
    <row r="115" spans="4:17" x14ac:dyDescent="0.35">
      <c r="D115" s="56"/>
      <c r="F115" s="57"/>
      <c r="G115" s="8"/>
      <c r="H115" s="8"/>
      <c r="L115" s="57"/>
      <c r="M115" s="57"/>
      <c r="P115" s="57"/>
      <c r="Q115" s="56"/>
    </row>
    <row r="116" spans="4:17" x14ac:dyDescent="0.35">
      <c r="D116" s="56"/>
      <c r="F116" s="57"/>
      <c r="G116" s="8"/>
      <c r="H116" s="8"/>
      <c r="L116" s="57"/>
      <c r="M116" s="57"/>
      <c r="P116" s="57"/>
      <c r="Q116" s="56"/>
    </row>
    <row r="117" spans="4:17" x14ac:dyDescent="0.35">
      <c r="D117" s="56"/>
      <c r="F117" s="57"/>
      <c r="G117" s="8"/>
      <c r="H117" s="8"/>
      <c r="L117" s="57"/>
      <c r="M117" s="57"/>
      <c r="P117" s="57"/>
      <c r="Q117" s="56"/>
    </row>
    <row r="118" spans="4:17" x14ac:dyDescent="0.35">
      <c r="D118" s="56"/>
      <c r="F118" s="57"/>
      <c r="G118" s="8"/>
      <c r="H118" s="8"/>
      <c r="L118" s="57"/>
      <c r="M118" s="57"/>
      <c r="P118" s="57"/>
      <c r="Q118" s="56"/>
    </row>
    <row r="119" spans="4:17" x14ac:dyDescent="0.35">
      <c r="D119" s="56"/>
      <c r="F119" s="57"/>
      <c r="G119" s="8"/>
      <c r="H119" s="8"/>
      <c r="L119" s="57"/>
      <c r="M119" s="57"/>
      <c r="P119" s="57"/>
      <c r="Q119" s="56"/>
    </row>
    <row r="120" spans="4:17" x14ac:dyDescent="0.35">
      <c r="D120" s="56"/>
      <c r="F120" s="57"/>
      <c r="G120" s="8"/>
      <c r="H120" s="8"/>
      <c r="L120" s="57"/>
      <c r="M120" s="57"/>
      <c r="P120" s="57"/>
      <c r="Q120" s="56"/>
    </row>
    <row r="121" spans="4:17" x14ac:dyDescent="0.35">
      <c r="D121" s="56"/>
      <c r="F121" s="57"/>
      <c r="G121" s="8"/>
      <c r="H121" s="8"/>
      <c r="L121" s="57"/>
      <c r="M121" s="57"/>
      <c r="P121" s="57"/>
      <c r="Q121" s="56"/>
    </row>
    <row r="122" spans="4:17" x14ac:dyDescent="0.35">
      <c r="D122" s="56"/>
      <c r="F122" s="57"/>
      <c r="G122" s="8"/>
      <c r="H122" s="8"/>
      <c r="L122" s="57"/>
      <c r="M122" s="57"/>
      <c r="P122" s="57"/>
      <c r="Q122" s="56"/>
    </row>
    <row r="123" spans="4:17" x14ac:dyDescent="0.35">
      <c r="D123" s="56"/>
      <c r="F123" s="57"/>
      <c r="G123" s="8"/>
      <c r="H123" s="8"/>
      <c r="L123" s="57"/>
      <c r="M123" s="57"/>
      <c r="P123" s="57"/>
      <c r="Q123" s="56"/>
    </row>
    <row r="124" spans="4:17" x14ac:dyDescent="0.35">
      <c r="D124" s="56"/>
      <c r="F124" s="57"/>
      <c r="G124" s="8"/>
      <c r="H124" s="8"/>
      <c r="L124" s="57"/>
      <c r="M124" s="57"/>
      <c r="P124" s="57"/>
      <c r="Q124" s="56"/>
    </row>
    <row r="125" spans="4:17" x14ac:dyDescent="0.35">
      <c r="D125" s="56"/>
      <c r="F125" s="57"/>
      <c r="G125" s="8"/>
      <c r="H125" s="8"/>
      <c r="L125" s="57"/>
      <c r="M125" s="57"/>
      <c r="P125" s="57"/>
      <c r="Q125" s="56"/>
    </row>
    <row r="126" spans="4:17" x14ac:dyDescent="0.35">
      <c r="D126" s="56"/>
      <c r="F126" s="57"/>
      <c r="G126" s="8"/>
      <c r="H126" s="8"/>
      <c r="L126" s="57"/>
      <c r="M126" s="57"/>
      <c r="P126" s="57"/>
      <c r="Q126" s="56"/>
    </row>
    <row r="127" spans="4:17" x14ac:dyDescent="0.35">
      <c r="D127" s="56"/>
      <c r="F127" s="57"/>
      <c r="G127" s="8"/>
      <c r="H127" s="8"/>
      <c r="L127" s="57"/>
      <c r="M127" s="57"/>
      <c r="P127" s="57"/>
      <c r="Q127" s="56"/>
    </row>
    <row r="128" spans="4:17" x14ac:dyDescent="0.35">
      <c r="D128" s="56"/>
      <c r="F128" s="57"/>
      <c r="G128" s="8"/>
      <c r="H128" s="8"/>
      <c r="L128" s="57"/>
      <c r="M128" s="57"/>
      <c r="P128" s="57"/>
      <c r="Q128" s="56"/>
    </row>
    <row r="129" spans="4:17" x14ac:dyDescent="0.35">
      <c r="D129" s="56"/>
      <c r="F129" s="57"/>
      <c r="G129" s="8"/>
      <c r="H129" s="8"/>
      <c r="L129" s="57"/>
      <c r="M129" s="57"/>
      <c r="P129" s="57"/>
      <c r="Q129" s="56"/>
    </row>
    <row r="130" spans="4:17" x14ac:dyDescent="0.35">
      <c r="D130" s="56"/>
      <c r="F130" s="57"/>
      <c r="G130" s="8"/>
      <c r="H130" s="8"/>
      <c r="L130" s="57"/>
      <c r="M130" s="57"/>
      <c r="P130" s="57"/>
      <c r="Q130" s="56"/>
    </row>
    <row r="131" spans="4:17" x14ac:dyDescent="0.35">
      <c r="D131" s="56"/>
      <c r="F131" s="57"/>
      <c r="G131" s="8"/>
      <c r="H131" s="8"/>
      <c r="L131" s="57"/>
      <c r="M131" s="57"/>
      <c r="P131" s="57"/>
      <c r="Q131" s="56"/>
    </row>
    <row r="132" spans="4:17" x14ac:dyDescent="0.35">
      <c r="D132" s="56"/>
      <c r="F132" s="57"/>
      <c r="G132" s="8"/>
      <c r="H132" s="8"/>
      <c r="L132" s="57"/>
      <c r="M132" s="57"/>
      <c r="P132" s="57"/>
      <c r="Q132" s="56"/>
    </row>
    <row r="133" spans="4:17" x14ac:dyDescent="0.35">
      <c r="D133" s="56"/>
      <c r="F133" s="57"/>
      <c r="G133" s="8"/>
      <c r="H133" s="8"/>
      <c r="L133" s="57"/>
      <c r="M133" s="57"/>
      <c r="P133" s="57"/>
      <c r="Q133" s="56"/>
    </row>
    <row r="134" spans="4:17" x14ac:dyDescent="0.35">
      <c r="D134" s="56"/>
      <c r="F134" s="57"/>
      <c r="G134" s="8"/>
      <c r="H134" s="8"/>
      <c r="L134" s="57"/>
      <c r="M134" s="57"/>
      <c r="P134" s="57"/>
      <c r="Q134" s="56"/>
    </row>
    <row r="135" spans="4:17" x14ac:dyDescent="0.35">
      <c r="D135" s="56"/>
      <c r="F135" s="57"/>
      <c r="G135" s="8"/>
      <c r="H135" s="8"/>
      <c r="L135" s="57"/>
      <c r="M135" s="57"/>
      <c r="P135" s="57"/>
      <c r="Q135" s="56"/>
    </row>
    <row r="136" spans="4:17" x14ac:dyDescent="0.35">
      <c r="D136" s="56"/>
      <c r="F136" s="57"/>
      <c r="G136" s="8"/>
      <c r="H136" s="8"/>
      <c r="L136" s="57"/>
      <c r="M136" s="57"/>
      <c r="P136" s="57"/>
      <c r="Q136" s="56"/>
    </row>
    <row r="137" spans="4:17" x14ac:dyDescent="0.35">
      <c r="D137" s="56"/>
      <c r="F137" s="57"/>
      <c r="G137" s="8"/>
      <c r="H137" s="8"/>
      <c r="L137" s="57"/>
      <c r="M137" s="57"/>
      <c r="P137" s="57"/>
      <c r="Q137" s="56"/>
    </row>
    <row r="138" spans="4:17" x14ac:dyDescent="0.35">
      <c r="D138" s="56"/>
      <c r="F138" s="57"/>
      <c r="G138" s="8"/>
      <c r="H138" s="8"/>
      <c r="L138" s="57"/>
      <c r="M138" s="57"/>
      <c r="P138" s="57"/>
      <c r="Q138" s="56"/>
    </row>
    <row r="139" spans="4:17" x14ac:dyDescent="0.35">
      <c r="D139" s="56"/>
      <c r="F139" s="57"/>
      <c r="G139" s="8"/>
      <c r="H139" s="8"/>
      <c r="L139" s="57"/>
      <c r="M139" s="57"/>
      <c r="P139" s="57"/>
      <c r="Q139" s="56"/>
    </row>
    <row r="140" spans="4:17" x14ac:dyDescent="0.35">
      <c r="D140" s="56"/>
      <c r="F140" s="57"/>
      <c r="G140" s="8"/>
      <c r="H140" s="8"/>
      <c r="L140" s="57"/>
      <c r="M140" s="57"/>
      <c r="P140" s="57"/>
      <c r="Q140" s="56"/>
    </row>
    <row r="141" spans="4:17" x14ac:dyDescent="0.35">
      <c r="D141" s="56"/>
      <c r="F141" s="57"/>
      <c r="G141" s="8"/>
      <c r="H141" s="8"/>
      <c r="L141" s="57"/>
      <c r="M141" s="57"/>
      <c r="P141" s="57"/>
      <c r="Q141" s="56"/>
    </row>
    <row r="142" spans="4:17" x14ac:dyDescent="0.35">
      <c r="D142" s="56"/>
      <c r="F142" s="57"/>
      <c r="G142" s="8"/>
      <c r="H142" s="8"/>
      <c r="L142" s="57"/>
      <c r="M142" s="57"/>
      <c r="P142" s="57"/>
      <c r="Q142" s="56"/>
    </row>
    <row r="143" spans="4:17" x14ac:dyDescent="0.35">
      <c r="D143" s="56"/>
      <c r="F143" s="57"/>
      <c r="G143" s="8"/>
      <c r="H143" s="8"/>
      <c r="L143" s="57"/>
      <c r="M143" s="57"/>
      <c r="P143" s="57"/>
      <c r="Q143" s="56"/>
    </row>
    <row r="144" spans="4:17" x14ac:dyDescent="0.35">
      <c r="D144" s="56"/>
      <c r="F144" s="57"/>
      <c r="G144" s="8"/>
      <c r="H144" s="8"/>
      <c r="L144" s="57"/>
      <c r="M144" s="57"/>
      <c r="P144" s="57"/>
      <c r="Q144" s="56"/>
    </row>
    <row r="145" spans="4:17" x14ac:dyDescent="0.35">
      <c r="D145" s="56"/>
      <c r="F145" s="57"/>
      <c r="G145" s="8"/>
      <c r="H145" s="8"/>
      <c r="L145" s="57"/>
      <c r="M145" s="57"/>
      <c r="P145" s="57"/>
      <c r="Q145" s="56"/>
    </row>
    <row r="146" spans="4:17" x14ac:dyDescent="0.35">
      <c r="D146" s="56"/>
      <c r="F146" s="57"/>
      <c r="G146" s="8"/>
      <c r="H146" s="8"/>
      <c r="L146" s="57"/>
      <c r="M146" s="57"/>
      <c r="P146" s="57"/>
      <c r="Q146" s="56"/>
    </row>
    <row r="147" spans="4:17" x14ac:dyDescent="0.35">
      <c r="D147" s="56"/>
      <c r="F147" s="57"/>
      <c r="G147" s="8"/>
      <c r="H147" s="8"/>
      <c r="L147" s="57"/>
      <c r="M147" s="57"/>
      <c r="P147" s="57"/>
      <c r="Q147" s="56"/>
    </row>
    <row r="148" spans="4:17" x14ac:dyDescent="0.35">
      <c r="D148" s="56"/>
      <c r="F148" s="57"/>
      <c r="G148" s="8"/>
      <c r="H148" s="8"/>
      <c r="L148" s="57"/>
      <c r="M148" s="57"/>
      <c r="P148" s="57"/>
      <c r="Q148" s="56"/>
    </row>
    <row r="149" spans="4:17" x14ac:dyDescent="0.35">
      <c r="D149" s="56"/>
      <c r="F149" s="57"/>
      <c r="G149" s="8"/>
      <c r="H149" s="8"/>
      <c r="L149" s="57"/>
      <c r="M149" s="57"/>
      <c r="P149" s="57"/>
      <c r="Q149" s="56"/>
    </row>
    <row r="150" spans="4:17" x14ac:dyDescent="0.35">
      <c r="D150" s="56"/>
      <c r="F150" s="57"/>
      <c r="G150" s="8"/>
      <c r="H150" s="8"/>
      <c r="L150" s="57"/>
      <c r="M150" s="57"/>
      <c r="P150" s="57"/>
      <c r="Q150" s="56"/>
    </row>
    <row r="151" spans="4:17" x14ac:dyDescent="0.35">
      <c r="D151" s="56"/>
      <c r="F151" s="57"/>
      <c r="G151" s="8"/>
      <c r="H151" s="8"/>
      <c r="L151" s="57"/>
      <c r="M151" s="57"/>
      <c r="P151" s="57"/>
      <c r="Q151" s="56"/>
    </row>
    <row r="152" spans="4:17" x14ac:dyDescent="0.35">
      <c r="D152" s="56"/>
      <c r="F152" s="57"/>
      <c r="G152" s="8"/>
      <c r="H152" s="8"/>
      <c r="L152" s="57"/>
      <c r="M152" s="57"/>
      <c r="P152" s="57"/>
      <c r="Q152" s="56"/>
    </row>
    <row r="153" spans="4:17" x14ac:dyDescent="0.35">
      <c r="D153" s="56"/>
      <c r="F153" s="57"/>
      <c r="G153" s="8"/>
      <c r="H153" s="8"/>
      <c r="L153" s="57"/>
      <c r="M153" s="57"/>
      <c r="P153" s="57"/>
      <c r="Q153" s="56"/>
    </row>
    <row r="154" spans="4:17" x14ac:dyDescent="0.35">
      <c r="D154" s="56"/>
      <c r="F154" s="57"/>
      <c r="G154" s="8"/>
      <c r="H154" s="8"/>
      <c r="L154" s="57"/>
      <c r="M154" s="57"/>
      <c r="P154" s="57"/>
      <c r="Q154" s="56"/>
    </row>
    <row r="155" spans="4:17" x14ac:dyDescent="0.35">
      <c r="D155" s="56"/>
      <c r="F155" s="57"/>
      <c r="G155" s="8"/>
      <c r="H155" s="8"/>
      <c r="L155" s="57"/>
      <c r="M155" s="57"/>
      <c r="P155" s="57"/>
      <c r="Q155" s="56"/>
    </row>
    <row r="156" spans="4:17" x14ac:dyDescent="0.35">
      <c r="D156" s="56"/>
      <c r="F156" s="57"/>
      <c r="G156" s="8"/>
      <c r="H156" s="8"/>
      <c r="L156" s="57"/>
      <c r="M156" s="57"/>
      <c r="P156" s="57"/>
      <c r="Q156" s="56"/>
    </row>
    <row r="157" spans="4:17" x14ac:dyDescent="0.35">
      <c r="D157" s="56"/>
      <c r="F157" s="57"/>
      <c r="G157" s="8"/>
      <c r="H157" s="8"/>
      <c r="L157" s="57"/>
      <c r="M157" s="57"/>
      <c r="P157" s="57"/>
      <c r="Q157" s="56"/>
    </row>
    <row r="158" spans="4:17" x14ac:dyDescent="0.35">
      <c r="D158" s="56"/>
      <c r="F158" s="57"/>
      <c r="G158" s="8"/>
      <c r="H158" s="8"/>
      <c r="L158" s="57"/>
      <c r="M158" s="57"/>
      <c r="P158" s="57"/>
      <c r="Q158" s="56"/>
    </row>
    <row r="159" spans="4:17" x14ac:dyDescent="0.35">
      <c r="D159" s="56"/>
      <c r="F159" s="57"/>
      <c r="G159" s="8"/>
      <c r="H159" s="8"/>
      <c r="L159" s="57"/>
      <c r="M159" s="57"/>
      <c r="P159" s="57"/>
      <c r="Q159" s="56"/>
    </row>
    <row r="160" spans="4:17" x14ac:dyDescent="0.35">
      <c r="D160" s="56"/>
      <c r="F160" s="57"/>
      <c r="G160" s="8"/>
      <c r="H160" s="8"/>
      <c r="L160" s="57"/>
      <c r="M160" s="57"/>
      <c r="P160" s="57"/>
      <c r="Q160" s="56"/>
    </row>
    <row r="161" spans="4:18" x14ac:dyDescent="0.35">
      <c r="D161" s="56"/>
      <c r="F161" s="57"/>
      <c r="G161" s="8"/>
      <c r="H161" s="8"/>
      <c r="L161" s="57"/>
      <c r="M161" s="57"/>
      <c r="P161" s="57"/>
      <c r="Q161" s="56"/>
    </row>
    <row r="162" spans="4:18" x14ac:dyDescent="0.35">
      <c r="D162" s="56"/>
      <c r="F162" s="57"/>
      <c r="G162" s="8"/>
      <c r="H162" s="8"/>
      <c r="L162" s="57"/>
      <c r="M162" s="57"/>
      <c r="P162" s="57"/>
      <c r="Q162" s="56"/>
    </row>
    <row r="163" spans="4:18" x14ac:dyDescent="0.35">
      <c r="M163" s="57"/>
      <c r="P163" s="57"/>
      <c r="R163" s="8"/>
    </row>
    <row r="164" spans="4:18" x14ac:dyDescent="0.35">
      <c r="M164" s="57"/>
      <c r="P164" s="57"/>
      <c r="R164" s="8"/>
    </row>
    <row r="165" spans="4:18" x14ac:dyDescent="0.35">
      <c r="M165" s="57"/>
      <c r="P165" s="57"/>
      <c r="R165" s="8"/>
    </row>
    <row r="166" spans="4:18" x14ac:dyDescent="0.35">
      <c r="M166" s="57"/>
      <c r="P166" s="57"/>
      <c r="R166" s="8"/>
    </row>
    <row r="167" spans="4:18" x14ac:dyDescent="0.35">
      <c r="M167" s="57"/>
      <c r="P167" s="57"/>
      <c r="R167" s="8"/>
    </row>
    <row r="168" spans="4:18" x14ac:dyDescent="0.35">
      <c r="M168" s="57"/>
      <c r="P168" s="57"/>
      <c r="R168" s="8"/>
    </row>
    <row r="169" spans="4:18" x14ac:dyDescent="0.35">
      <c r="M169" s="57"/>
      <c r="P169" s="57"/>
      <c r="R169" s="8"/>
    </row>
    <row r="170" spans="4:18" x14ac:dyDescent="0.35">
      <c r="M170" s="57"/>
      <c r="P170" s="57"/>
      <c r="R170" s="8"/>
    </row>
    <row r="171" spans="4:18" x14ac:dyDescent="0.35">
      <c r="M171" s="57"/>
      <c r="P171" s="57"/>
      <c r="R171" s="8"/>
    </row>
    <row r="172" spans="4:18" x14ac:dyDescent="0.35">
      <c r="M172" s="57"/>
      <c r="P172" s="57"/>
      <c r="R172" s="8"/>
    </row>
    <row r="173" spans="4:18" x14ac:dyDescent="0.35">
      <c r="M173" s="57"/>
      <c r="P173" s="57"/>
      <c r="R173" s="8"/>
    </row>
    <row r="174" spans="4:18" x14ac:dyDescent="0.35">
      <c r="M174" s="57"/>
      <c r="P174" s="57"/>
      <c r="R174" s="8"/>
    </row>
    <row r="175" spans="4:18" x14ac:dyDescent="0.35">
      <c r="M175" s="57"/>
      <c r="P175" s="57"/>
      <c r="R175" s="8"/>
    </row>
    <row r="176" spans="4:18" x14ac:dyDescent="0.35">
      <c r="M176" s="57"/>
      <c r="P176" s="57"/>
      <c r="R176" s="8"/>
    </row>
    <row r="177" spans="13:18" x14ac:dyDescent="0.35">
      <c r="M177" s="57"/>
      <c r="P177" s="57"/>
      <c r="R177" s="8"/>
    </row>
    <row r="178" spans="13:18" x14ac:dyDescent="0.35">
      <c r="M178" s="57"/>
      <c r="P178" s="57"/>
      <c r="R178" s="8"/>
    </row>
    <row r="179" spans="13:18" x14ac:dyDescent="0.35">
      <c r="M179" s="57"/>
      <c r="P179" s="57"/>
      <c r="R179" s="8"/>
    </row>
    <row r="180" spans="13:18" x14ac:dyDescent="0.35">
      <c r="M180" s="57"/>
      <c r="P180" s="57"/>
      <c r="R180" s="8"/>
    </row>
    <row r="181" spans="13:18" x14ac:dyDescent="0.35">
      <c r="M181" s="57"/>
      <c r="P181" s="57"/>
      <c r="R181" s="8"/>
    </row>
    <row r="182" spans="13:18" x14ac:dyDescent="0.35">
      <c r="M182" s="57"/>
      <c r="P182" s="57"/>
      <c r="R182" s="8"/>
    </row>
    <row r="183" spans="13:18" x14ac:dyDescent="0.35">
      <c r="M183" s="57"/>
      <c r="P183" s="57"/>
      <c r="R183" s="8"/>
    </row>
    <row r="184" spans="13:18" x14ac:dyDescent="0.35">
      <c r="M184" s="57"/>
      <c r="P184" s="57"/>
      <c r="R184" s="8"/>
    </row>
    <row r="185" spans="13:18" x14ac:dyDescent="0.35">
      <c r="M185" s="57"/>
      <c r="P185" s="57"/>
      <c r="R185" s="8"/>
    </row>
    <row r="186" spans="13:18" x14ac:dyDescent="0.35">
      <c r="M186" s="57"/>
      <c r="P186" s="57"/>
      <c r="R186" s="8"/>
    </row>
    <row r="187" spans="13:18" x14ac:dyDescent="0.35">
      <c r="M187" s="57"/>
      <c r="P187" s="57"/>
      <c r="R187" s="8"/>
    </row>
    <row r="188" spans="13:18" x14ac:dyDescent="0.35">
      <c r="M188" s="57"/>
      <c r="P188" s="57"/>
      <c r="R188" s="8"/>
    </row>
    <row r="189" spans="13:18" x14ac:dyDescent="0.35">
      <c r="M189" s="57"/>
      <c r="P189" s="57"/>
      <c r="R189" s="8"/>
    </row>
    <row r="190" spans="13:18" x14ac:dyDescent="0.35">
      <c r="M190" s="57"/>
      <c r="P190" s="57"/>
      <c r="R190" s="8"/>
    </row>
    <row r="191" spans="13:18" x14ac:dyDescent="0.35">
      <c r="M191" s="57"/>
      <c r="P191" s="57"/>
      <c r="R191" s="8"/>
    </row>
    <row r="192" spans="13:18" x14ac:dyDescent="0.35">
      <c r="M192" s="57"/>
      <c r="P192" s="57"/>
      <c r="R192" s="8"/>
    </row>
    <row r="193" spans="13:18" x14ac:dyDescent="0.35">
      <c r="M193" s="57"/>
      <c r="P193" s="57"/>
      <c r="R193" s="8"/>
    </row>
    <row r="194" spans="13:18" x14ac:dyDescent="0.35">
      <c r="M194" s="57"/>
      <c r="P194" s="57"/>
      <c r="R194" s="8"/>
    </row>
    <row r="195" spans="13:18" x14ac:dyDescent="0.35">
      <c r="M195" s="57"/>
      <c r="P195" s="57"/>
      <c r="R195" s="8"/>
    </row>
    <row r="196" spans="13:18" x14ac:dyDescent="0.35">
      <c r="M196" s="57"/>
      <c r="P196" s="57"/>
      <c r="R196" s="8"/>
    </row>
    <row r="197" spans="13:18" x14ac:dyDescent="0.35">
      <c r="M197" s="57"/>
      <c r="P197" s="57"/>
      <c r="R197" s="8"/>
    </row>
    <row r="198" spans="13:18" x14ac:dyDescent="0.35">
      <c r="M198" s="57"/>
      <c r="P198" s="57"/>
      <c r="R198" s="8"/>
    </row>
    <row r="199" spans="13:18" x14ac:dyDescent="0.35">
      <c r="M199" s="57"/>
      <c r="P199" s="57"/>
      <c r="R199" s="8"/>
    </row>
    <row r="200" spans="13:18" x14ac:dyDescent="0.35">
      <c r="M200" s="57"/>
      <c r="P200" s="57"/>
      <c r="R200" s="8"/>
    </row>
    <row r="201" spans="13:18" x14ac:dyDescent="0.35">
      <c r="M201" s="57"/>
      <c r="P201" s="57"/>
      <c r="R201" s="8"/>
    </row>
    <row r="202" spans="13:18" x14ac:dyDescent="0.35">
      <c r="M202" s="57"/>
      <c r="P202" s="57"/>
      <c r="R202" s="8"/>
    </row>
    <row r="203" spans="13:18" x14ac:dyDescent="0.35">
      <c r="M203" s="57"/>
      <c r="P203" s="57"/>
      <c r="R203" s="8"/>
    </row>
    <row r="204" spans="13:18" x14ac:dyDescent="0.35">
      <c r="M204" s="57"/>
      <c r="P204" s="57"/>
      <c r="R204" s="8"/>
    </row>
    <row r="205" spans="13:18" x14ac:dyDescent="0.35">
      <c r="M205" s="57"/>
      <c r="P205" s="57"/>
      <c r="R205" s="8"/>
    </row>
    <row r="206" spans="13:18" x14ac:dyDescent="0.35">
      <c r="M206" s="57"/>
      <c r="P206" s="57"/>
      <c r="R206" s="8"/>
    </row>
    <row r="207" spans="13:18" x14ac:dyDescent="0.35">
      <c r="M207" s="57"/>
      <c r="P207" s="57"/>
      <c r="R207" s="8"/>
    </row>
    <row r="208" spans="13:18" x14ac:dyDescent="0.35">
      <c r="M208" s="57"/>
      <c r="P208" s="57"/>
      <c r="R208" s="8"/>
    </row>
    <row r="209" spans="13:18" x14ac:dyDescent="0.35">
      <c r="M209" s="57"/>
      <c r="P209" s="57"/>
      <c r="R209" s="8"/>
    </row>
    <row r="210" spans="13:18" x14ac:dyDescent="0.35">
      <c r="M210" s="57"/>
      <c r="P210" s="57"/>
      <c r="R210" s="8"/>
    </row>
    <row r="211" spans="13:18" x14ac:dyDescent="0.35">
      <c r="M211" s="57"/>
      <c r="P211" s="57"/>
      <c r="R211" s="8"/>
    </row>
    <row r="212" spans="13:18" x14ac:dyDescent="0.35">
      <c r="M212" s="57"/>
      <c r="P212" s="57"/>
      <c r="R212" s="8"/>
    </row>
    <row r="213" spans="13:18" x14ac:dyDescent="0.35">
      <c r="M213" s="57"/>
      <c r="P213" s="57"/>
      <c r="R213" s="8"/>
    </row>
    <row r="214" spans="13:18" x14ac:dyDescent="0.35">
      <c r="M214" s="57"/>
      <c r="P214" s="57"/>
      <c r="R214" s="8"/>
    </row>
    <row r="215" spans="13:18" x14ac:dyDescent="0.35">
      <c r="M215" s="57"/>
      <c r="P215" s="57"/>
      <c r="R215" s="8"/>
    </row>
    <row r="216" spans="13:18" x14ac:dyDescent="0.35">
      <c r="M216" s="57"/>
      <c r="P216" s="57"/>
      <c r="R216" s="8"/>
    </row>
    <row r="217" spans="13:18" x14ac:dyDescent="0.35">
      <c r="M217" s="57"/>
      <c r="P217" s="57"/>
      <c r="R217" s="8"/>
    </row>
    <row r="218" spans="13:18" x14ac:dyDescent="0.35">
      <c r="M218" s="57"/>
      <c r="P218" s="57"/>
      <c r="R218" s="8"/>
    </row>
    <row r="219" spans="13:18" x14ac:dyDescent="0.35">
      <c r="M219" s="57"/>
      <c r="P219" s="57"/>
      <c r="R219" s="8"/>
    </row>
    <row r="220" spans="13:18" x14ac:dyDescent="0.35">
      <c r="M220" s="57"/>
      <c r="P220" s="57"/>
      <c r="R220" s="8"/>
    </row>
    <row r="221" spans="13:18" x14ac:dyDescent="0.35">
      <c r="M221" s="57"/>
      <c r="P221" s="57"/>
      <c r="R221" s="8"/>
    </row>
    <row r="222" spans="13:18" x14ac:dyDescent="0.35">
      <c r="M222" s="57"/>
      <c r="P222" s="57"/>
      <c r="R222" s="8"/>
    </row>
    <row r="223" spans="13:18" x14ac:dyDescent="0.35">
      <c r="M223" s="57"/>
      <c r="P223" s="57"/>
      <c r="R223" s="8"/>
    </row>
    <row r="224" spans="13:18" x14ac:dyDescent="0.35">
      <c r="M224" s="57"/>
      <c r="P224" s="57"/>
      <c r="R224" s="8"/>
    </row>
    <row r="225" spans="13:18" x14ac:dyDescent="0.35">
      <c r="M225" s="57"/>
      <c r="P225" s="57"/>
      <c r="R225" s="8"/>
    </row>
    <row r="226" spans="13:18" x14ac:dyDescent="0.35">
      <c r="M226" s="57"/>
      <c r="P226" s="57"/>
      <c r="R226" s="8"/>
    </row>
    <row r="227" spans="13:18" x14ac:dyDescent="0.35">
      <c r="M227" s="57"/>
      <c r="P227" s="57"/>
      <c r="R227" s="8"/>
    </row>
    <row r="228" spans="13:18" x14ac:dyDescent="0.35">
      <c r="M228" s="57"/>
      <c r="P228" s="57"/>
      <c r="R228" s="8"/>
    </row>
    <row r="229" spans="13:18" x14ac:dyDescent="0.35">
      <c r="M229" s="57"/>
      <c r="P229" s="57"/>
      <c r="R229" s="8"/>
    </row>
    <row r="230" spans="13:18" x14ac:dyDescent="0.35">
      <c r="M230" s="57"/>
      <c r="P230" s="57"/>
      <c r="R230" s="8"/>
    </row>
    <row r="231" spans="13:18" x14ac:dyDescent="0.35">
      <c r="M231" s="57"/>
      <c r="P231" s="57"/>
      <c r="R231" s="8"/>
    </row>
    <row r="232" spans="13:18" x14ac:dyDescent="0.35">
      <c r="M232" s="57"/>
      <c r="P232" s="57"/>
      <c r="R232" s="8"/>
    </row>
    <row r="233" spans="13:18" x14ac:dyDescent="0.35">
      <c r="M233" s="57"/>
      <c r="P233" s="57"/>
      <c r="R233" s="8"/>
    </row>
    <row r="234" spans="13:18" x14ac:dyDescent="0.35">
      <c r="M234" s="57"/>
      <c r="P234" s="57"/>
      <c r="R234" s="8"/>
    </row>
    <row r="235" spans="13:18" x14ac:dyDescent="0.35">
      <c r="M235" s="57"/>
      <c r="P235" s="57"/>
      <c r="R235" s="8"/>
    </row>
    <row r="236" spans="13:18" x14ac:dyDescent="0.35">
      <c r="M236" s="57"/>
      <c r="P236" s="57"/>
      <c r="R236" s="8"/>
    </row>
    <row r="237" spans="13:18" x14ac:dyDescent="0.35">
      <c r="M237" s="57"/>
      <c r="P237" s="57"/>
      <c r="R237" s="8"/>
    </row>
    <row r="238" spans="13:18" x14ac:dyDescent="0.35">
      <c r="M238" s="57"/>
      <c r="P238" s="57"/>
      <c r="R238" s="8"/>
    </row>
    <row r="239" spans="13:18" x14ac:dyDescent="0.35">
      <c r="M239" s="57"/>
      <c r="P239" s="57"/>
      <c r="R239" s="8"/>
    </row>
    <row r="240" spans="13:18" x14ac:dyDescent="0.35">
      <c r="M240" s="57"/>
      <c r="P240" s="57"/>
      <c r="R240" s="8"/>
    </row>
    <row r="241" spans="13:18" x14ac:dyDescent="0.35">
      <c r="M241" s="57"/>
      <c r="P241" s="57"/>
      <c r="R241" s="8"/>
    </row>
    <row r="242" spans="13:18" x14ac:dyDescent="0.35">
      <c r="M242" s="57"/>
      <c r="P242" s="57"/>
      <c r="R242" s="8"/>
    </row>
    <row r="243" spans="13:18" x14ac:dyDescent="0.35">
      <c r="M243" s="57"/>
      <c r="P243" s="57"/>
      <c r="R243" s="8"/>
    </row>
    <row r="244" spans="13:18" x14ac:dyDescent="0.35">
      <c r="M244" s="57"/>
      <c r="P244" s="57"/>
      <c r="R244" s="8"/>
    </row>
    <row r="245" spans="13:18" x14ac:dyDescent="0.35">
      <c r="M245" s="57"/>
      <c r="P245" s="57"/>
      <c r="R245" s="8"/>
    </row>
    <row r="246" spans="13:18" x14ac:dyDescent="0.35">
      <c r="M246" s="57"/>
      <c r="P246" s="57"/>
      <c r="R246" s="8"/>
    </row>
    <row r="247" spans="13:18" x14ac:dyDescent="0.35">
      <c r="M247" s="57"/>
      <c r="P247" s="57"/>
      <c r="R247" s="8"/>
    </row>
    <row r="248" spans="13:18" x14ac:dyDescent="0.35">
      <c r="M248" s="57"/>
      <c r="P248" s="57"/>
      <c r="R248" s="8"/>
    </row>
    <row r="249" spans="13:18" x14ac:dyDescent="0.35">
      <c r="M249" s="57"/>
      <c r="P249" s="57"/>
      <c r="R249" s="8"/>
    </row>
    <row r="250" spans="13:18" x14ac:dyDescent="0.35">
      <c r="M250" s="57"/>
      <c r="P250" s="57"/>
      <c r="R250" s="8"/>
    </row>
    <row r="251" spans="13:18" x14ac:dyDescent="0.35">
      <c r="M251" s="57"/>
      <c r="P251" s="57"/>
      <c r="R251" s="8"/>
    </row>
    <row r="252" spans="13:18" x14ac:dyDescent="0.35">
      <c r="M252" s="57"/>
      <c r="P252" s="57"/>
      <c r="R252" s="8"/>
    </row>
    <row r="253" spans="13:18" x14ac:dyDescent="0.35">
      <c r="M253" s="57"/>
      <c r="P253" s="57"/>
      <c r="R253" s="8"/>
    </row>
    <row r="254" spans="13:18" x14ac:dyDescent="0.35">
      <c r="M254" s="57"/>
      <c r="P254" s="57"/>
      <c r="R254" s="8"/>
    </row>
    <row r="255" spans="13:18" x14ac:dyDescent="0.35">
      <c r="M255" s="57"/>
      <c r="P255" s="57"/>
      <c r="R255" s="8"/>
    </row>
    <row r="256" spans="13:18" x14ac:dyDescent="0.35">
      <c r="M256" s="57"/>
      <c r="P256" s="57"/>
      <c r="R256" s="8"/>
    </row>
    <row r="257" spans="13:18" x14ac:dyDescent="0.35">
      <c r="M257" s="57"/>
      <c r="P257" s="57"/>
      <c r="R257" s="8"/>
    </row>
    <row r="258" spans="13:18" x14ac:dyDescent="0.35">
      <c r="M258" s="57"/>
      <c r="P258" s="57"/>
      <c r="R258" s="8"/>
    </row>
    <row r="259" spans="13:18" x14ac:dyDescent="0.35">
      <c r="M259" s="57"/>
      <c r="P259" s="57"/>
      <c r="R259" s="8"/>
    </row>
    <row r="260" spans="13:18" x14ac:dyDescent="0.35">
      <c r="M260" s="57"/>
      <c r="P260" s="57"/>
      <c r="R260" s="8"/>
    </row>
    <row r="261" spans="13:18" x14ac:dyDescent="0.35">
      <c r="M261" s="57"/>
      <c r="P261" s="57"/>
      <c r="R261" s="8"/>
    </row>
    <row r="262" spans="13:18" x14ac:dyDescent="0.35">
      <c r="M262" s="57"/>
      <c r="P262" s="57"/>
      <c r="R262" s="8"/>
    </row>
    <row r="263" spans="13:18" x14ac:dyDescent="0.35">
      <c r="M263" s="57"/>
      <c r="P263" s="57"/>
      <c r="R263" s="8"/>
    </row>
    <row r="264" spans="13:18" x14ac:dyDescent="0.35">
      <c r="M264" s="57"/>
      <c r="P264" s="57"/>
      <c r="R264" s="8"/>
    </row>
    <row r="265" spans="13:18" x14ac:dyDescent="0.35">
      <c r="M265" s="57"/>
      <c r="P265" s="57"/>
      <c r="R265" s="8"/>
    </row>
    <row r="266" spans="13:18" x14ac:dyDescent="0.35">
      <c r="M266" s="57"/>
      <c r="P266" s="57"/>
      <c r="R266" s="8"/>
    </row>
    <row r="267" spans="13:18" x14ac:dyDescent="0.35">
      <c r="M267" s="57"/>
      <c r="P267" s="57"/>
      <c r="R267" s="8"/>
    </row>
    <row r="268" spans="13:18" x14ac:dyDescent="0.35">
      <c r="M268" s="57"/>
      <c r="P268" s="57"/>
      <c r="R268" s="8"/>
    </row>
    <row r="269" spans="13:18" x14ac:dyDescent="0.35">
      <c r="M269" s="57"/>
      <c r="P269" s="57"/>
      <c r="R269" s="8"/>
    </row>
    <row r="270" spans="13:18" x14ac:dyDescent="0.35">
      <c r="M270" s="57"/>
      <c r="P270" s="57"/>
      <c r="R270" s="8"/>
    </row>
    <row r="271" spans="13:18" x14ac:dyDescent="0.35">
      <c r="M271" s="57"/>
      <c r="P271" s="57"/>
      <c r="R271" s="8"/>
    </row>
    <row r="272" spans="13:18" x14ac:dyDescent="0.35">
      <c r="M272" s="57"/>
      <c r="P272" s="57"/>
      <c r="R272" s="8"/>
    </row>
    <row r="273" spans="13:18" x14ac:dyDescent="0.35">
      <c r="M273" s="57"/>
      <c r="P273" s="57"/>
      <c r="R273" s="8"/>
    </row>
    <row r="274" spans="13:18" x14ac:dyDescent="0.35">
      <c r="M274" s="57"/>
      <c r="P274" s="57"/>
      <c r="R274" s="8"/>
    </row>
    <row r="275" spans="13:18" x14ac:dyDescent="0.35">
      <c r="M275" s="57"/>
      <c r="P275" s="57"/>
      <c r="R275" s="8"/>
    </row>
    <row r="276" spans="13:18" x14ac:dyDescent="0.35">
      <c r="M276" s="57"/>
      <c r="P276" s="57"/>
      <c r="R276" s="8"/>
    </row>
    <row r="277" spans="13:18" x14ac:dyDescent="0.35">
      <c r="M277" s="57"/>
      <c r="P277" s="57"/>
      <c r="R277" s="8"/>
    </row>
    <row r="278" spans="13:18" x14ac:dyDescent="0.35">
      <c r="M278" s="57"/>
      <c r="P278" s="57"/>
      <c r="R278" s="8"/>
    </row>
    <row r="279" spans="13:18" x14ac:dyDescent="0.35">
      <c r="M279" s="57"/>
      <c r="P279" s="57"/>
      <c r="R279" s="8"/>
    </row>
    <row r="280" spans="13:18" x14ac:dyDescent="0.35">
      <c r="M280" s="57"/>
      <c r="P280" s="57"/>
      <c r="R280" s="8"/>
    </row>
    <row r="281" spans="13:18" x14ac:dyDescent="0.35">
      <c r="M281" s="57"/>
      <c r="P281" s="57"/>
      <c r="R281" s="8"/>
    </row>
    <row r="282" spans="13:18" x14ac:dyDescent="0.35">
      <c r="M282" s="57"/>
      <c r="P282" s="57"/>
      <c r="R282" s="8"/>
    </row>
    <row r="283" spans="13:18" x14ac:dyDescent="0.35">
      <c r="M283" s="57"/>
      <c r="P283" s="57"/>
      <c r="R283" s="8"/>
    </row>
    <row r="284" spans="13:18" x14ac:dyDescent="0.35">
      <c r="M284" s="57"/>
      <c r="P284" s="57"/>
      <c r="R284" s="8"/>
    </row>
    <row r="285" spans="13:18" x14ac:dyDescent="0.35">
      <c r="M285" s="57"/>
      <c r="P285" s="57"/>
      <c r="R285" s="8"/>
    </row>
    <row r="286" spans="13:18" x14ac:dyDescent="0.35">
      <c r="M286" s="57"/>
      <c r="P286" s="57"/>
      <c r="R286" s="8"/>
    </row>
    <row r="287" spans="13:18" x14ac:dyDescent="0.35">
      <c r="M287" s="57"/>
      <c r="P287" s="57"/>
      <c r="R287" s="8"/>
    </row>
    <row r="288" spans="13:18" x14ac:dyDescent="0.35">
      <c r="M288" s="57"/>
      <c r="P288" s="57"/>
      <c r="R288" s="8"/>
    </row>
    <row r="289" spans="13:18" x14ac:dyDescent="0.35">
      <c r="M289" s="57"/>
      <c r="P289" s="57"/>
      <c r="R289" s="8"/>
    </row>
    <row r="290" spans="13:18" x14ac:dyDescent="0.35">
      <c r="M290" s="57"/>
      <c r="P290" s="57"/>
      <c r="R290" s="8"/>
    </row>
    <row r="291" spans="13:18" x14ac:dyDescent="0.35">
      <c r="M291" s="57"/>
      <c r="P291" s="57"/>
      <c r="R291" s="8"/>
    </row>
    <row r="292" spans="13:18" x14ac:dyDescent="0.35">
      <c r="M292" s="57"/>
      <c r="P292" s="57"/>
      <c r="R292" s="8"/>
    </row>
    <row r="293" spans="13:18" x14ac:dyDescent="0.35">
      <c r="M293" s="57"/>
      <c r="P293" s="57"/>
      <c r="R293" s="8"/>
    </row>
    <row r="294" spans="13:18" x14ac:dyDescent="0.35">
      <c r="M294" s="57"/>
      <c r="P294" s="57"/>
      <c r="R294" s="8"/>
    </row>
    <row r="295" spans="13:18" x14ac:dyDescent="0.35">
      <c r="M295" s="57"/>
      <c r="P295" s="57"/>
      <c r="R295" s="8"/>
    </row>
    <row r="296" spans="13:18" x14ac:dyDescent="0.35">
      <c r="M296" s="57"/>
      <c r="P296" s="57"/>
      <c r="R296" s="8"/>
    </row>
    <row r="297" spans="13:18" x14ac:dyDescent="0.35">
      <c r="M297" s="57"/>
      <c r="P297" s="57"/>
      <c r="R297" s="8"/>
    </row>
    <row r="298" spans="13:18" x14ac:dyDescent="0.35">
      <c r="M298" s="57"/>
      <c r="P298" s="57"/>
      <c r="R298" s="8"/>
    </row>
    <row r="299" spans="13:18" x14ac:dyDescent="0.35">
      <c r="M299" s="57"/>
      <c r="P299" s="57"/>
      <c r="R299" s="8"/>
    </row>
    <row r="300" spans="13:18" x14ac:dyDescent="0.35">
      <c r="M300" s="57"/>
      <c r="P300" s="57"/>
      <c r="R300" s="8"/>
    </row>
    <row r="301" spans="13:18" x14ac:dyDescent="0.35">
      <c r="M301" s="57"/>
      <c r="P301" s="57"/>
      <c r="R301" s="8"/>
    </row>
    <row r="302" spans="13:18" x14ac:dyDescent="0.35">
      <c r="M302" s="57"/>
      <c r="P302" s="57"/>
      <c r="R302" s="8"/>
    </row>
    <row r="303" spans="13:18" x14ac:dyDescent="0.35">
      <c r="M303" s="57"/>
      <c r="P303" s="57"/>
      <c r="R303" s="8"/>
    </row>
    <row r="304" spans="13:18" x14ac:dyDescent="0.35">
      <c r="M304" s="57"/>
      <c r="P304" s="57"/>
      <c r="R304" s="8"/>
    </row>
    <row r="305" spans="13:18" x14ac:dyDescent="0.35">
      <c r="M305" s="57"/>
      <c r="P305" s="57"/>
      <c r="R305" s="8"/>
    </row>
    <row r="306" spans="13:18" x14ac:dyDescent="0.35">
      <c r="M306" s="57"/>
      <c r="P306" s="57"/>
      <c r="R306" s="8"/>
    </row>
    <row r="307" spans="13:18" x14ac:dyDescent="0.35">
      <c r="M307" s="57"/>
      <c r="P307" s="57"/>
      <c r="R307" s="8"/>
    </row>
    <row r="308" spans="13:18" x14ac:dyDescent="0.35">
      <c r="M308" s="57"/>
      <c r="P308" s="57"/>
      <c r="R308" s="8"/>
    </row>
    <row r="309" spans="13:18" x14ac:dyDescent="0.35">
      <c r="M309" s="57"/>
      <c r="P309" s="57"/>
      <c r="R309" s="8"/>
    </row>
    <row r="310" spans="13:18" x14ac:dyDescent="0.35">
      <c r="M310" s="57"/>
      <c r="P310" s="57"/>
      <c r="R310" s="8"/>
    </row>
    <row r="311" spans="13:18" x14ac:dyDescent="0.35">
      <c r="M311" s="57"/>
      <c r="P311" s="57"/>
      <c r="R311" s="8"/>
    </row>
    <row r="312" spans="13:18" x14ac:dyDescent="0.35">
      <c r="M312" s="57"/>
      <c r="P312" s="57"/>
      <c r="R312" s="8"/>
    </row>
    <row r="313" spans="13:18" x14ac:dyDescent="0.35">
      <c r="M313" s="57"/>
      <c r="P313" s="57"/>
      <c r="R313" s="8"/>
    </row>
    <row r="314" spans="13:18" x14ac:dyDescent="0.35">
      <c r="M314" s="57"/>
      <c r="P314" s="57"/>
      <c r="R314" s="8"/>
    </row>
    <row r="315" spans="13:18" x14ac:dyDescent="0.35">
      <c r="M315" s="57"/>
      <c r="P315" s="57"/>
      <c r="R315" s="8"/>
    </row>
  </sheetData>
  <mergeCells count="5">
    <mergeCell ref="L2:O2"/>
    <mergeCell ref="L3:O3"/>
    <mergeCell ref="I1:O1"/>
    <mergeCell ref="A96:D96"/>
    <mergeCell ref="A94:D94"/>
  </mergeCells>
  <phoneticPr fontId="36" type="noConversion"/>
  <hyperlinks>
    <hyperlink ref="L2" r:id="rId1" xr:uid="{75155C29-B5C6-4471-83AE-979ABA044B89}"/>
  </hyperlinks>
  <printOptions horizontalCentered="1" verticalCentered="1"/>
  <pageMargins left="0.7" right="0.7" top="0.75" bottom="0.75" header="0.3" footer="0.3"/>
  <pageSetup scale="15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1A8853B-4679-42B7-BA61-4E633E18368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HP</cp:lastModifiedBy>
  <cp:lastPrinted>2022-12-07T12:25:09Z</cp:lastPrinted>
  <dcterms:created xsi:type="dcterms:W3CDTF">2004-05-05T14:08:18Z</dcterms:created>
  <dcterms:modified xsi:type="dcterms:W3CDTF">2023-08-05T15:46:09Z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{11A8853B-4679-42B7-BA61-4E633E18368A}</vt:lpwstr>
  </property>
</Properties>
</file>