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STIMATION\JM\2023\AUG-2023\New folder\PROJECT SAMPLES\"/>
    </mc:Choice>
  </mc:AlternateContent>
  <bookViews>
    <workbookView xWindow="0" yWindow="0" windowWidth="23040" windowHeight="9072" activeTab="1"/>
  </bookViews>
  <sheets>
    <sheet name="SUMMARY" sheetId="21" r:id="rId1"/>
    <sheet name="Detailed Estimate" sheetId="20" r:id="rId2"/>
  </sheets>
  <definedNames>
    <definedName name="_xlnm._FilterDatabase" localSheetId="1" hidden="1">'Detailed Estimate'!$E$1:$E$2154</definedName>
    <definedName name="_xlnm.Print_Area" localSheetId="1">'Detailed Estimate'!$A$1:$Q$1935</definedName>
    <definedName name="_xlnm.Print_Area" localSheetId="0">SUMMARY!$A$1:$G$32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20" l="1"/>
  <c r="K73" i="20"/>
  <c r="M67" i="20"/>
  <c r="K67" i="20"/>
  <c r="M60" i="20"/>
  <c r="K60" i="20"/>
  <c r="M53" i="20"/>
  <c r="K53" i="20"/>
  <c r="M47" i="20"/>
  <c r="K47" i="20"/>
  <c r="M43" i="20"/>
  <c r="K43" i="20"/>
  <c r="P7" i="20" l="1"/>
  <c r="F648" i="20" l="1"/>
  <c r="F1423" i="20"/>
  <c r="F1415" i="20"/>
  <c r="H197" i="20" l="1"/>
  <c r="C20" i="21" l="1"/>
  <c r="C19" i="21"/>
  <c r="C18" i="21"/>
  <c r="C17" i="21"/>
  <c r="C16" i="21"/>
  <c r="C15" i="21"/>
  <c r="C14" i="21"/>
  <c r="C13" i="21"/>
  <c r="B20" i="21"/>
  <c r="B19" i="21"/>
  <c r="B18" i="21"/>
  <c r="B17" i="21"/>
  <c r="B16" i="21"/>
  <c r="B15" i="21"/>
  <c r="B14" i="21"/>
  <c r="B13" i="21"/>
  <c r="A12" i="20"/>
  <c r="A13" i="20"/>
  <c r="A14" i="20"/>
  <c r="A15" i="20"/>
  <c r="A16" i="20"/>
  <c r="A26" i="20"/>
  <c r="A27" i="20"/>
  <c r="A28" i="20"/>
  <c r="A29" i="20"/>
  <c r="A30" i="20"/>
  <c r="A31" i="20"/>
  <c r="A32" i="20"/>
  <c r="A35" i="20"/>
  <c r="A36" i="20"/>
  <c r="A37" i="20"/>
  <c r="A40" i="20"/>
  <c r="A41" i="20"/>
  <c r="A42" i="20"/>
  <c r="A46" i="20"/>
  <c r="A50" i="20"/>
  <c r="A51" i="20"/>
  <c r="A52" i="20"/>
  <c r="A57" i="20"/>
  <c r="A58" i="20"/>
  <c r="A59" i="20"/>
  <c r="A64" i="20"/>
  <c r="A65" i="20"/>
  <c r="A66" i="20"/>
  <c r="A70" i="20"/>
  <c r="A71" i="20"/>
  <c r="A72" i="20"/>
  <c r="A75" i="20"/>
  <c r="A76" i="20"/>
  <c r="A77" i="20"/>
  <c r="A79" i="20"/>
  <c r="A80" i="20"/>
  <c r="A81" i="20"/>
  <c r="A82" i="20"/>
  <c r="A83" i="20"/>
  <c r="A84" i="20"/>
  <c r="A85" i="20"/>
  <c r="A87" i="20"/>
  <c r="A88" i="20"/>
  <c r="A89" i="20"/>
  <c r="A91" i="20"/>
  <c r="A92" i="20"/>
  <c r="A93" i="20"/>
  <c r="A99" i="20"/>
  <c r="A100" i="20"/>
  <c r="A101" i="20"/>
  <c r="A102" i="20"/>
  <c r="A103" i="20"/>
  <c r="A106" i="20"/>
  <c r="A107" i="20"/>
  <c r="A108" i="20"/>
  <c r="A110" i="20"/>
  <c r="A111" i="20"/>
  <c r="A112" i="20"/>
  <c r="A128" i="20"/>
  <c r="A129" i="20"/>
  <c r="A130" i="20"/>
  <c r="A131" i="20"/>
  <c r="A132" i="20"/>
  <c r="A141" i="20"/>
  <c r="A142" i="20"/>
  <c r="A143" i="20"/>
  <c r="A144" i="20"/>
  <c r="A145" i="20"/>
  <c r="A147" i="20"/>
  <c r="A148" i="20"/>
  <c r="A149" i="20"/>
  <c r="A150" i="20"/>
  <c r="A151" i="20"/>
  <c r="A154" i="20"/>
  <c r="A155" i="20"/>
  <c r="A156" i="20"/>
  <c r="A157" i="20"/>
  <c r="A158" i="20"/>
  <c r="A160" i="20"/>
  <c r="A161" i="20"/>
  <c r="A162" i="20"/>
  <c r="A163" i="20"/>
  <c r="A164" i="20"/>
  <c r="A165" i="20"/>
  <c r="A167" i="20"/>
  <c r="A168" i="20"/>
  <c r="A196" i="20"/>
  <c r="A198" i="20"/>
  <c r="A199" i="20"/>
  <c r="A208" i="20"/>
  <c r="A209" i="20"/>
  <c r="A215" i="20"/>
  <c r="A216" i="20"/>
  <c r="A218" i="20"/>
  <c r="A219" i="20"/>
  <c r="A221" i="20"/>
  <c r="A222" i="20"/>
  <c r="A225" i="20"/>
  <c r="A226" i="20"/>
  <c r="A227" i="20"/>
  <c r="A229" i="20"/>
  <c r="A230" i="20"/>
  <c r="A231" i="20"/>
  <c r="A232" i="20"/>
  <c r="A234" i="20"/>
  <c r="A235" i="20"/>
  <c r="A237" i="20"/>
  <c r="A238" i="20"/>
  <c r="A289" i="20"/>
  <c r="A290" i="20"/>
  <c r="A298" i="20"/>
  <c r="A303" i="20"/>
  <c r="A305" i="20"/>
  <c r="A306" i="20"/>
  <c r="A334" i="20"/>
  <c r="A370" i="20"/>
  <c r="A371" i="20"/>
  <c r="A381" i="20"/>
  <c r="A405" i="20"/>
  <c r="A468" i="20"/>
  <c r="A469" i="20"/>
  <c r="A475" i="20"/>
  <c r="A476" i="20"/>
  <c r="A483" i="20"/>
  <c r="A484" i="20"/>
  <c r="A486" i="20"/>
  <c r="A487" i="20"/>
  <c r="A490" i="20"/>
  <c r="A491" i="20"/>
  <c r="A492" i="20"/>
  <c r="A493" i="20"/>
  <c r="A495" i="20"/>
  <c r="A496" i="20"/>
  <c r="A510" i="20"/>
  <c r="A511" i="20"/>
  <c r="A590" i="20"/>
  <c r="A591" i="20"/>
  <c r="A595" i="20"/>
  <c r="A596" i="20"/>
  <c r="A602" i="20"/>
  <c r="A603" i="20"/>
  <c r="A605" i="20"/>
  <c r="A606" i="20"/>
  <c r="A607" i="20"/>
  <c r="A608" i="20"/>
  <c r="A609" i="20"/>
  <c r="A610" i="20"/>
  <c r="A614" i="20"/>
  <c r="A618" i="20"/>
  <c r="A621" i="20"/>
  <c r="A626" i="20"/>
  <c r="A629" i="20"/>
  <c r="A633" i="20"/>
  <c r="A636" i="20"/>
  <c r="A637" i="20"/>
  <c r="A642" i="20"/>
  <c r="A646" i="20"/>
  <c r="A650" i="20"/>
  <c r="A651" i="20"/>
  <c r="A652" i="20"/>
  <c r="A653" i="20"/>
  <c r="A656" i="20"/>
  <c r="A660" i="20"/>
  <c r="A664" i="20"/>
  <c r="A669" i="20"/>
  <c r="A671" i="20"/>
  <c r="A676" i="20"/>
  <c r="A678" i="20"/>
  <c r="A679" i="20"/>
  <c r="A684" i="20"/>
  <c r="A687" i="20"/>
  <c r="A693" i="20"/>
  <c r="A694" i="20"/>
  <c r="A695" i="20"/>
  <c r="A696" i="20"/>
  <c r="A697" i="20"/>
  <c r="A698" i="20"/>
  <c r="A699" i="20"/>
  <c r="A700" i="20"/>
  <c r="A714" i="20"/>
  <c r="A715" i="20"/>
  <c r="A717" i="20"/>
  <c r="A718" i="20"/>
  <c r="A721" i="20"/>
  <c r="A722" i="20"/>
  <c r="A723" i="20"/>
  <c r="A724" i="20"/>
  <c r="A742" i="20"/>
  <c r="A743" i="20"/>
  <c r="A745" i="20"/>
  <c r="A746" i="20"/>
  <c r="A764" i="20"/>
  <c r="A765" i="20"/>
  <c r="A766" i="20"/>
  <c r="A767" i="20"/>
  <c r="A780" i="20"/>
  <c r="A781" i="20"/>
  <c r="A783" i="20"/>
  <c r="A784" i="20"/>
  <c r="A799" i="20"/>
  <c r="A800" i="20"/>
  <c r="A810" i="20"/>
  <c r="A811" i="20"/>
  <c r="A812" i="20"/>
  <c r="A813" i="20"/>
  <c r="A814" i="20"/>
  <c r="A815" i="20"/>
  <c r="A816" i="20"/>
  <c r="A817" i="20"/>
  <c r="A818" i="20"/>
  <c r="A825" i="20"/>
  <c r="A826" i="20"/>
  <c r="A827" i="20"/>
  <c r="A834" i="20"/>
  <c r="A835" i="20"/>
  <c r="A836" i="20"/>
  <c r="A843" i="20"/>
  <c r="A844" i="20"/>
  <c r="A845" i="20"/>
  <c r="A852" i="20"/>
  <c r="A853" i="20"/>
  <c r="A854" i="20"/>
  <c r="A862" i="20"/>
  <c r="A863" i="20"/>
  <c r="A864" i="20"/>
  <c r="A871" i="20"/>
  <c r="A872" i="20"/>
  <c r="A873" i="20"/>
  <c r="A880" i="20"/>
  <c r="A881" i="20"/>
  <c r="A882" i="20"/>
  <c r="A889" i="20"/>
  <c r="A890" i="20"/>
  <c r="A892" i="20"/>
  <c r="A893" i="20"/>
  <c r="A900" i="20"/>
  <c r="A901" i="20"/>
  <c r="A905" i="20"/>
  <c r="A906" i="20"/>
  <c r="A909" i="20"/>
  <c r="A910" i="20"/>
  <c r="A912" i="20"/>
  <c r="A913" i="20"/>
  <c r="A920" i="20"/>
  <c r="A921" i="20"/>
  <c r="A929" i="20"/>
  <c r="A930" i="20"/>
  <c r="A933" i="20"/>
  <c r="A934" i="20"/>
  <c r="A936" i="20"/>
  <c r="A937" i="20"/>
  <c r="A939" i="20"/>
  <c r="A940" i="20"/>
  <c r="A941" i="20"/>
  <c r="A942" i="20"/>
  <c r="A943" i="20"/>
  <c r="A944" i="20"/>
  <c r="A945" i="20"/>
  <c r="A954" i="20"/>
  <c r="A955" i="20"/>
  <c r="A956" i="20"/>
  <c r="A965" i="20"/>
  <c r="A966" i="20"/>
  <c r="A967" i="20"/>
  <c r="A976" i="20"/>
  <c r="A977" i="20"/>
  <c r="A978" i="20"/>
  <c r="A987" i="20"/>
  <c r="A988" i="20"/>
  <c r="A989" i="20"/>
  <c r="A998" i="20"/>
  <c r="A999" i="20"/>
  <c r="A1000" i="20"/>
  <c r="A1008" i="20"/>
  <c r="A1009" i="20"/>
  <c r="A1010" i="20"/>
  <c r="A1017" i="20"/>
  <c r="A1018" i="20"/>
  <c r="A1019" i="20"/>
  <c r="A1027" i="20"/>
  <c r="A1028" i="20"/>
  <c r="A1029" i="20"/>
  <c r="A1037" i="20"/>
  <c r="A1038" i="20"/>
  <c r="A1039" i="20"/>
  <c r="A1046" i="20"/>
  <c r="A1047" i="20"/>
  <c r="A1048" i="20"/>
  <c r="A1056" i="20"/>
  <c r="A1057" i="20"/>
  <c r="A1058" i="20"/>
  <c r="A1065" i="20"/>
  <c r="A1066" i="20"/>
  <c r="A1067" i="20"/>
  <c r="A1075" i="20"/>
  <c r="A1076" i="20"/>
  <c r="A1077" i="20"/>
  <c r="A1085" i="20"/>
  <c r="A1086" i="20"/>
  <c r="A1087" i="20"/>
  <c r="A1095" i="20"/>
  <c r="A1096" i="20"/>
  <c r="A1097" i="20"/>
  <c r="A1106" i="20"/>
  <c r="A1107" i="20"/>
  <c r="A1108" i="20"/>
  <c r="A1116" i="20"/>
  <c r="A1117" i="20"/>
  <c r="A1119" i="20"/>
  <c r="A1120" i="20"/>
  <c r="A1125" i="20"/>
  <c r="A1126" i="20"/>
  <c r="A1134" i="20"/>
  <c r="A1135" i="20"/>
  <c r="A1138" i="20"/>
  <c r="A1139" i="20"/>
  <c r="A1143" i="20"/>
  <c r="A1144" i="20"/>
  <c r="A1159" i="20"/>
  <c r="A1160" i="20"/>
  <c r="A1163" i="20"/>
  <c r="A1164" i="20"/>
  <c r="A1173" i="20"/>
  <c r="A1174" i="20"/>
  <c r="A1177" i="20"/>
  <c r="A1178" i="20"/>
  <c r="A1180" i="20"/>
  <c r="A1181" i="20"/>
  <c r="A1182" i="20"/>
  <c r="A1183" i="20"/>
  <c r="A1184" i="20"/>
  <c r="A1185" i="20"/>
  <c r="A1186" i="20"/>
  <c r="A1195" i="20"/>
  <c r="A1196" i="20"/>
  <c r="A1197" i="20"/>
  <c r="A1206" i="20"/>
  <c r="A1207" i="20"/>
  <c r="A1208" i="20"/>
  <c r="A1217" i="20"/>
  <c r="A1218" i="20"/>
  <c r="A1219" i="20"/>
  <c r="A1228" i="20"/>
  <c r="A1229" i="20"/>
  <c r="A1230" i="20"/>
  <c r="A1237" i="20"/>
  <c r="A1238" i="20"/>
  <c r="A1239" i="20"/>
  <c r="A1246" i="20"/>
  <c r="A1247" i="20"/>
  <c r="A1248" i="20"/>
  <c r="A1256" i="20"/>
  <c r="A1257" i="20"/>
  <c r="A1258" i="20"/>
  <c r="A1265" i="20"/>
  <c r="A1266" i="20"/>
  <c r="A1267" i="20"/>
  <c r="A1275" i="20"/>
  <c r="A1276" i="20"/>
  <c r="A1277" i="20"/>
  <c r="A1284" i="20"/>
  <c r="A1285" i="20"/>
  <c r="A1286" i="20"/>
  <c r="A1294" i="20"/>
  <c r="A1298" i="20"/>
  <c r="A1299" i="20"/>
  <c r="A1301" i="20"/>
  <c r="A1302" i="20"/>
  <c r="A1306" i="20"/>
  <c r="A1307" i="20"/>
  <c r="A1312" i="20"/>
  <c r="A1313" i="20"/>
  <c r="A1315" i="20"/>
  <c r="A1316" i="20"/>
  <c r="A1323" i="20"/>
  <c r="A1324" i="20"/>
  <c r="A1331" i="20"/>
  <c r="A1332" i="20"/>
  <c r="A1336" i="20"/>
  <c r="A1337" i="20"/>
  <c r="A1340" i="20"/>
  <c r="A1341" i="20"/>
  <c r="A1343" i="20"/>
  <c r="A1344" i="20"/>
  <c r="A1350" i="20"/>
  <c r="A1355" i="20"/>
  <c r="A1356" i="20"/>
  <c r="A1357" i="20"/>
  <c r="A1358" i="20"/>
  <c r="A1365" i="20"/>
  <c r="A1366" i="20"/>
  <c r="A1367" i="20"/>
  <c r="A1368" i="20"/>
  <c r="A1369" i="20"/>
  <c r="A1370" i="20"/>
  <c r="A1378" i="20"/>
  <c r="A1379" i="20"/>
  <c r="A1395" i="20"/>
  <c r="A1396" i="20"/>
  <c r="A1399" i="20"/>
  <c r="A1400" i="20"/>
  <c r="A1406" i="20"/>
  <c r="A1407" i="20"/>
  <c r="A1408" i="20"/>
  <c r="A1409" i="20"/>
  <c r="A1410" i="20"/>
  <c r="A1416" i="20"/>
  <c r="A1417" i="20"/>
  <c r="A1422" i="20"/>
  <c r="A1444" i="20"/>
  <c r="A1445" i="20"/>
  <c r="A1449" i="20"/>
  <c r="A1460" i="20"/>
  <c r="A1461" i="20"/>
  <c r="A1462" i="20"/>
  <c r="A1463" i="20"/>
  <c r="A1464" i="20"/>
  <c r="A1472" i="20"/>
  <c r="A1473" i="20"/>
  <c r="A1484" i="20"/>
  <c r="A1485" i="20"/>
  <c r="A1497" i="20"/>
  <c r="A1498" i="20"/>
  <c r="A1499" i="20"/>
  <c r="A1500" i="20"/>
  <c r="A1501" i="20"/>
  <c r="A1504" i="20"/>
  <c r="A1505" i="20"/>
  <c r="A1508" i="20"/>
  <c r="A1509" i="20"/>
  <c r="A1515" i="20"/>
  <c r="A1516" i="20"/>
  <c r="A1531" i="20"/>
  <c r="A1532" i="20"/>
  <c r="A1539" i="20"/>
  <c r="A1540" i="20"/>
  <c r="A1541" i="20"/>
  <c r="A1545" i="20"/>
  <c r="A1546" i="20"/>
  <c r="A1550" i="20"/>
  <c r="A1551" i="20"/>
  <c r="A1557" i="20"/>
  <c r="A1558" i="20"/>
  <c r="A1581" i="20"/>
  <c r="A1582" i="20"/>
  <c r="A1588" i="20"/>
  <c r="A1589" i="20"/>
  <c r="A1590" i="20"/>
  <c r="A1596" i="20"/>
  <c r="A1597" i="20"/>
  <c r="A1600" i="20"/>
  <c r="A1601" i="20"/>
  <c r="A1606" i="20"/>
  <c r="A1607" i="20"/>
  <c r="A1618" i="20"/>
  <c r="A1619" i="20"/>
  <c r="A1626" i="20"/>
  <c r="A1627" i="20"/>
  <c r="A1628" i="20"/>
  <c r="A1629" i="20"/>
  <c r="A1630" i="20"/>
  <c r="A1631" i="20"/>
  <c r="A1650" i="20"/>
  <c r="A1651" i="20"/>
  <c r="A1652" i="20"/>
  <c r="A1658" i="20"/>
  <c r="A1659" i="20"/>
  <c r="A1669" i="20"/>
  <c r="A1670" i="20"/>
  <c r="A1671" i="20"/>
  <c r="A1672" i="20"/>
  <c r="A1701" i="20"/>
  <c r="A1702" i="20"/>
  <c r="A1703" i="20"/>
  <c r="A1711" i="20"/>
  <c r="A1712" i="20"/>
  <c r="A1725" i="20"/>
  <c r="A1726" i="20"/>
  <c r="A1727" i="20"/>
  <c r="A1728" i="20"/>
  <c r="A1746" i="20"/>
  <c r="A1747" i="20"/>
  <c r="A1748" i="20"/>
  <c r="A1752" i="20"/>
  <c r="A1753" i="20"/>
  <c r="A1765" i="20"/>
  <c r="A1766" i="20"/>
  <c r="A1770" i="20"/>
  <c r="A1771" i="20"/>
  <c r="A1776" i="20"/>
  <c r="A1777" i="20"/>
  <c r="A1778" i="20"/>
  <c r="A1779" i="20"/>
  <c r="A1780" i="20"/>
  <c r="A1783" i="20"/>
  <c r="A1787" i="20"/>
  <c r="A1788" i="20"/>
  <c r="A1789" i="20"/>
  <c r="A1793" i="20"/>
  <c r="A1794" i="20"/>
  <c r="A1795" i="20"/>
  <c r="A1797" i="20"/>
  <c r="A1798" i="20"/>
  <c r="A1799" i="20"/>
  <c r="A1800" i="20"/>
  <c r="A1801" i="20"/>
  <c r="A1802" i="20"/>
  <c r="A1803" i="20"/>
  <c r="A1809" i="20"/>
  <c r="A1810" i="20"/>
  <c r="A1811" i="20"/>
  <c r="A1817" i="20"/>
  <c r="A1818" i="20"/>
  <c r="A1819" i="20"/>
  <c r="A1823" i="20"/>
  <c r="A1824" i="20"/>
  <c r="A1825" i="20"/>
  <c r="A1827" i="20"/>
  <c r="A1828" i="20"/>
  <c r="A1829" i="20"/>
  <c r="A1832" i="20"/>
  <c r="A1835" i="20"/>
  <c r="A1836" i="20"/>
  <c r="A1837" i="20"/>
  <c r="A1840" i="20"/>
  <c r="A1843" i="20"/>
  <c r="A1844" i="20"/>
  <c r="A1845" i="20"/>
  <c r="A1851" i="20"/>
  <c r="A1852" i="20"/>
  <c r="A1853" i="20"/>
  <c r="A1857" i="20"/>
  <c r="A1858" i="20"/>
  <c r="A1862" i="20"/>
  <c r="A1863" i="20"/>
  <c r="A1866" i="20"/>
  <c r="A1869" i="20"/>
  <c r="A1870" i="20"/>
  <c r="A1871" i="20"/>
  <c r="A1875" i="20"/>
  <c r="A1876" i="20"/>
  <c r="A1877" i="20"/>
  <c r="A1878" i="20"/>
  <c r="A1879" i="20"/>
  <c r="A1880" i="20"/>
  <c r="A1881" i="20"/>
  <c r="A1884" i="20"/>
  <c r="A1885" i="20"/>
  <c r="A1886" i="20"/>
  <c r="A1888" i="20"/>
  <c r="A1889" i="20"/>
  <c r="A1890" i="20"/>
  <c r="A1897" i="20"/>
  <c r="A1898" i="20"/>
  <c r="A1899" i="20"/>
  <c r="A1900" i="20"/>
  <c r="A1901" i="20"/>
  <c r="A1906" i="20"/>
  <c r="A1907" i="20"/>
  <c r="A1908" i="20"/>
  <c r="A1910" i="20"/>
  <c r="A1911" i="20"/>
  <c r="A1912" i="20"/>
  <c r="A1921" i="20"/>
  <c r="A1922" i="20"/>
  <c r="A1923" i="20"/>
  <c r="A1924" i="20"/>
  <c r="A1925" i="20"/>
  <c r="A1927" i="20"/>
  <c r="A1928" i="20"/>
  <c r="A1929" i="20"/>
  <c r="F1297" i="20"/>
  <c r="H1297" i="20" s="1"/>
  <c r="F1296" i="20"/>
  <c r="H1296" i="20" s="1"/>
  <c r="M1296" i="20" s="1"/>
  <c r="F1295" i="20"/>
  <c r="H1295" i="20" s="1"/>
  <c r="O1295" i="20" l="1"/>
  <c r="M1295" i="20"/>
  <c r="O1297" i="20"/>
  <c r="M1297" i="20"/>
  <c r="K1296" i="20"/>
  <c r="O1296" i="20"/>
  <c r="K1295" i="20"/>
  <c r="K1297" i="20"/>
  <c r="H1775" i="20" l="1"/>
  <c r="H1774" i="20"/>
  <c r="O1774" i="20" s="1"/>
  <c r="H1773" i="20"/>
  <c r="O1773" i="20" s="1"/>
  <c r="H1772" i="20"/>
  <c r="O1772" i="20" s="1"/>
  <c r="H1769" i="20"/>
  <c r="H1768" i="20"/>
  <c r="H1767" i="20"/>
  <c r="H1764" i="20"/>
  <c r="H1763" i="20"/>
  <c r="H1762" i="20"/>
  <c r="H1761" i="20"/>
  <c r="H1760" i="20"/>
  <c r="M1760" i="20" s="1"/>
  <c r="H1759" i="20"/>
  <c r="H1758" i="20"/>
  <c r="H1757" i="20"/>
  <c r="H1756" i="20"/>
  <c r="H1755" i="20"/>
  <c r="H1754" i="20"/>
  <c r="H1751" i="20"/>
  <c r="H1750" i="20"/>
  <c r="H1749" i="20"/>
  <c r="H1745" i="20"/>
  <c r="H1744" i="20"/>
  <c r="H1743" i="20"/>
  <c r="H1742" i="20"/>
  <c r="H1741" i="20"/>
  <c r="H1740" i="20"/>
  <c r="H1739" i="20"/>
  <c r="H1738" i="20"/>
  <c r="H1737" i="20"/>
  <c r="H1736" i="20"/>
  <c r="H1735" i="20"/>
  <c r="H1734" i="20"/>
  <c r="H1733" i="20"/>
  <c r="H1732" i="20"/>
  <c r="H1731" i="20"/>
  <c r="H1730" i="20"/>
  <c r="H1729" i="20"/>
  <c r="H1724" i="20"/>
  <c r="H1723" i="20"/>
  <c r="H1722" i="20"/>
  <c r="H1721" i="20"/>
  <c r="H1720" i="20"/>
  <c r="H1719" i="20"/>
  <c r="H1718" i="20"/>
  <c r="H1717" i="20"/>
  <c r="O1717" i="20" s="1"/>
  <c r="H1716" i="20"/>
  <c r="H1715" i="20"/>
  <c r="H1714" i="20"/>
  <c r="H1713" i="20"/>
  <c r="H1710" i="20"/>
  <c r="H1709" i="20"/>
  <c r="H1708" i="20"/>
  <c r="H1707" i="20"/>
  <c r="H1706" i="20"/>
  <c r="H1705" i="20"/>
  <c r="H1704" i="20"/>
  <c r="H1700" i="20"/>
  <c r="K1700" i="20" s="1"/>
  <c r="H1699" i="20"/>
  <c r="H1698" i="20"/>
  <c r="H1697" i="20"/>
  <c r="H1696" i="20"/>
  <c r="H1695" i="20"/>
  <c r="H1694" i="20"/>
  <c r="H1693" i="20"/>
  <c r="H1692" i="20"/>
  <c r="H1691" i="20"/>
  <c r="H1690" i="20"/>
  <c r="H1689" i="20"/>
  <c r="H1688" i="20"/>
  <c r="H1687" i="20"/>
  <c r="H1686" i="20"/>
  <c r="H1685" i="20"/>
  <c r="H1684" i="20"/>
  <c r="H1683" i="20"/>
  <c r="H1682" i="20"/>
  <c r="H1681" i="20"/>
  <c r="H1680" i="20"/>
  <c r="H1679" i="20"/>
  <c r="H1678" i="20"/>
  <c r="H1677" i="20"/>
  <c r="H1676" i="20"/>
  <c r="H1675" i="20"/>
  <c r="H1674" i="20"/>
  <c r="H1673" i="20"/>
  <c r="H1668" i="20"/>
  <c r="H1667" i="20"/>
  <c r="H1666" i="20"/>
  <c r="H1665" i="20"/>
  <c r="H1664" i="20"/>
  <c r="M1664" i="20" s="1"/>
  <c r="H1663" i="20"/>
  <c r="M1663" i="20" s="1"/>
  <c r="H1662" i="20"/>
  <c r="H1661" i="20"/>
  <c r="H1660" i="20"/>
  <c r="H1657" i="20"/>
  <c r="H1656" i="20"/>
  <c r="H1655" i="20"/>
  <c r="H1654" i="20"/>
  <c r="H1653" i="20"/>
  <c r="H1649" i="20"/>
  <c r="H1648" i="20"/>
  <c r="H1647" i="20"/>
  <c r="H1646" i="20"/>
  <c r="H1645" i="20"/>
  <c r="H1644" i="20"/>
  <c r="H1643" i="20"/>
  <c r="H1642" i="20"/>
  <c r="H1641" i="20"/>
  <c r="H1640" i="20"/>
  <c r="H1639" i="20"/>
  <c r="H1638" i="20"/>
  <c r="H1637" i="20"/>
  <c r="H1636" i="20"/>
  <c r="H1635" i="20"/>
  <c r="H1634" i="20"/>
  <c r="H1633" i="20"/>
  <c r="H1632" i="20"/>
  <c r="H1625" i="20"/>
  <c r="H1624" i="20"/>
  <c r="H1623" i="20"/>
  <c r="H1622" i="20"/>
  <c r="H1621" i="20"/>
  <c r="H1620" i="20"/>
  <c r="H1617" i="20"/>
  <c r="H1616" i="20"/>
  <c r="H1615" i="20"/>
  <c r="H1614" i="20"/>
  <c r="H1613" i="20"/>
  <c r="H1612" i="20"/>
  <c r="H1611" i="20"/>
  <c r="H1610" i="20"/>
  <c r="H1609" i="20"/>
  <c r="H1608" i="20"/>
  <c r="F1605" i="20"/>
  <c r="H1605" i="20" s="1"/>
  <c r="F1604" i="20"/>
  <c r="H1604" i="20" s="1"/>
  <c r="H1603" i="20"/>
  <c r="H1602" i="20"/>
  <c r="H1599" i="20"/>
  <c r="H1598" i="20"/>
  <c r="F1595" i="20"/>
  <c r="H1595" i="20" s="1"/>
  <c r="F1594" i="20"/>
  <c r="H1594" i="20" s="1"/>
  <c r="F1593" i="20"/>
  <c r="H1593" i="20" s="1"/>
  <c r="H1592" i="20"/>
  <c r="H1591" i="20"/>
  <c r="H1587" i="20"/>
  <c r="H1586" i="20"/>
  <c r="H1585" i="20"/>
  <c r="H1584" i="20"/>
  <c r="H1583" i="20"/>
  <c r="H1580" i="20"/>
  <c r="O1580" i="20" s="1"/>
  <c r="H1579" i="20"/>
  <c r="H1578" i="20"/>
  <c r="H1577" i="20"/>
  <c r="H1576" i="20"/>
  <c r="H1575" i="20"/>
  <c r="H1574" i="20"/>
  <c r="H1573" i="20"/>
  <c r="H1572" i="20"/>
  <c r="H1571" i="20"/>
  <c r="H1570" i="20"/>
  <c r="H1569" i="20"/>
  <c r="H1568" i="20"/>
  <c r="H1567" i="20"/>
  <c r="H1566" i="20"/>
  <c r="H1565" i="20"/>
  <c r="H1564" i="20"/>
  <c r="H1563" i="20"/>
  <c r="H1562" i="20"/>
  <c r="H1561" i="20"/>
  <c r="H1560" i="20"/>
  <c r="H1559" i="20"/>
  <c r="F1556" i="20"/>
  <c r="H1556" i="20" s="1"/>
  <c r="F1555" i="20"/>
  <c r="H1555" i="20" s="1"/>
  <c r="H1554" i="20"/>
  <c r="H1553" i="20"/>
  <c r="H1552" i="20"/>
  <c r="H1549" i="20"/>
  <c r="H1548" i="20"/>
  <c r="H1547" i="20"/>
  <c r="F1544" i="20"/>
  <c r="H1544" i="20" s="1"/>
  <c r="H1543" i="20"/>
  <c r="H1542" i="20"/>
  <c r="H1538" i="20"/>
  <c r="H1537" i="20"/>
  <c r="H1536" i="20"/>
  <c r="H1535" i="20"/>
  <c r="H1534" i="20"/>
  <c r="H1533" i="20"/>
  <c r="H1530" i="20"/>
  <c r="H1529" i="20"/>
  <c r="H1528" i="20"/>
  <c r="H1527" i="20"/>
  <c r="H1526" i="20"/>
  <c r="H1525" i="20"/>
  <c r="H1524" i="20"/>
  <c r="H1523" i="20"/>
  <c r="H1522" i="20"/>
  <c r="H1521" i="20"/>
  <c r="H1520" i="20"/>
  <c r="H1519" i="20"/>
  <c r="H1518" i="20"/>
  <c r="H1517" i="20"/>
  <c r="F1514" i="20"/>
  <c r="H1514" i="20" s="1"/>
  <c r="F1513" i="20"/>
  <c r="H1513" i="20" s="1"/>
  <c r="H1512" i="20"/>
  <c r="H1511" i="20"/>
  <c r="H1510" i="20"/>
  <c r="H1507" i="20"/>
  <c r="H1506" i="20"/>
  <c r="H1503" i="20"/>
  <c r="H1502" i="20"/>
  <c r="H1496" i="20"/>
  <c r="H1495" i="20"/>
  <c r="H1494" i="20"/>
  <c r="H1493" i="20"/>
  <c r="O1493" i="20" s="1"/>
  <c r="H1492" i="20"/>
  <c r="O1492" i="20" s="1"/>
  <c r="H1491" i="20"/>
  <c r="H1490" i="20"/>
  <c r="H1489" i="20"/>
  <c r="H1488" i="20"/>
  <c r="H1487" i="20"/>
  <c r="H1486" i="20"/>
  <c r="H1483" i="20"/>
  <c r="H1482" i="20"/>
  <c r="H1481" i="20"/>
  <c r="H1480" i="20"/>
  <c r="H1479" i="20"/>
  <c r="O1479" i="20" s="1"/>
  <c r="H1478" i="20"/>
  <c r="H1477" i="20"/>
  <c r="H1476" i="20"/>
  <c r="H1475" i="20"/>
  <c r="H1474" i="20"/>
  <c r="O1474" i="20" s="1"/>
  <c r="H1471" i="20"/>
  <c r="H1470" i="20"/>
  <c r="H1469" i="20"/>
  <c r="H1468" i="20"/>
  <c r="H1467" i="20"/>
  <c r="H1466" i="20"/>
  <c r="O1466" i="20" s="1"/>
  <c r="H1465" i="20"/>
  <c r="H1459" i="20"/>
  <c r="H1458" i="20"/>
  <c r="H1457" i="20"/>
  <c r="H1456" i="20"/>
  <c r="H1455" i="20"/>
  <c r="H1454" i="20"/>
  <c r="H1453" i="20"/>
  <c r="H1452" i="20"/>
  <c r="H1451" i="20"/>
  <c r="H1450" i="20"/>
  <c r="H1448" i="20"/>
  <c r="H1447" i="20"/>
  <c r="H1446" i="20"/>
  <c r="H1443" i="20"/>
  <c r="H1442" i="20"/>
  <c r="O1442" i="20" s="1"/>
  <c r="H1441" i="20"/>
  <c r="H1440" i="20"/>
  <c r="H1439" i="20"/>
  <c r="H1438" i="20"/>
  <c r="H1437" i="20"/>
  <c r="H1436" i="20"/>
  <c r="H1435" i="20"/>
  <c r="H1434" i="20"/>
  <c r="H1433" i="20"/>
  <c r="H1432" i="20"/>
  <c r="H1431" i="20"/>
  <c r="H1430" i="20"/>
  <c r="H1429" i="20"/>
  <c r="H1428" i="20"/>
  <c r="H1427" i="20"/>
  <c r="H1426" i="20"/>
  <c r="H1425" i="20"/>
  <c r="H1424" i="20"/>
  <c r="H1423" i="20"/>
  <c r="H1421" i="20"/>
  <c r="O1421" i="20" s="1"/>
  <c r="H1420" i="20"/>
  <c r="H1419" i="20"/>
  <c r="H1418" i="20"/>
  <c r="H1415" i="20"/>
  <c r="H1414" i="20"/>
  <c r="H1413" i="20"/>
  <c r="H1412" i="20"/>
  <c r="H1411" i="20"/>
  <c r="H1405" i="20"/>
  <c r="M1405" i="20" s="1"/>
  <c r="H1404" i="20"/>
  <c r="H1403" i="20"/>
  <c r="H1402" i="20"/>
  <c r="K1402" i="20" s="1"/>
  <c r="H1401" i="20"/>
  <c r="H1398" i="20"/>
  <c r="H1397" i="20"/>
  <c r="H1394" i="20"/>
  <c r="O1394" i="20" s="1"/>
  <c r="H1393" i="20"/>
  <c r="K1393" i="20" s="1"/>
  <c r="H1392" i="20"/>
  <c r="M1392" i="20" s="1"/>
  <c r="H1391" i="20"/>
  <c r="H1390" i="20"/>
  <c r="H1389" i="20"/>
  <c r="H1388" i="20"/>
  <c r="H1387" i="20"/>
  <c r="H1386" i="20"/>
  <c r="H1385" i="20"/>
  <c r="H1384" i="20"/>
  <c r="H1383" i="20"/>
  <c r="O1383" i="20" s="1"/>
  <c r="H1382" i="20"/>
  <c r="H1381" i="20"/>
  <c r="H1380" i="20"/>
  <c r="H1377" i="20"/>
  <c r="H1376" i="20"/>
  <c r="H1375" i="20"/>
  <c r="H1374" i="20"/>
  <c r="O1374" i="20" s="1"/>
  <c r="H1373" i="20"/>
  <c r="H1372" i="20"/>
  <c r="O1372" i="20" s="1"/>
  <c r="F1371" i="20"/>
  <c r="H1371" i="20" s="1"/>
  <c r="O1371" i="20" s="1"/>
  <c r="H1364" i="20"/>
  <c r="H1363" i="20"/>
  <c r="H1362" i="20"/>
  <c r="H1361" i="20"/>
  <c r="H1360" i="20"/>
  <c r="H1359" i="20"/>
  <c r="H1354" i="20"/>
  <c r="H1353" i="20"/>
  <c r="H1352" i="20"/>
  <c r="H1351" i="20"/>
  <c r="H1349" i="20"/>
  <c r="H1348" i="20"/>
  <c r="H1347" i="20"/>
  <c r="H1346" i="20"/>
  <c r="H1345" i="20"/>
  <c r="F1342" i="20"/>
  <c r="H1342" i="20" s="1"/>
  <c r="H1339" i="20"/>
  <c r="H1338" i="20"/>
  <c r="H1335" i="20"/>
  <c r="H1334" i="20"/>
  <c r="H1333" i="20"/>
  <c r="H1330" i="20"/>
  <c r="H1329" i="20"/>
  <c r="H1328" i="20"/>
  <c r="H1327" i="20"/>
  <c r="H1326" i="20"/>
  <c r="H1325" i="20"/>
  <c r="H1322" i="20"/>
  <c r="H1321" i="20"/>
  <c r="H1320" i="20"/>
  <c r="H1319" i="20"/>
  <c r="H1318" i="20"/>
  <c r="H1317" i="20"/>
  <c r="H1314" i="20"/>
  <c r="F1311" i="20"/>
  <c r="H1311" i="20" s="1"/>
  <c r="F1310" i="20"/>
  <c r="H1310" i="20" s="1"/>
  <c r="F1309" i="20"/>
  <c r="H1309" i="20" s="1"/>
  <c r="F1308" i="20"/>
  <c r="H1308" i="20" s="1"/>
  <c r="H1305" i="20"/>
  <c r="H1304" i="20"/>
  <c r="H1303" i="20"/>
  <c r="H1300" i="20"/>
  <c r="F1293" i="20"/>
  <c r="H1293" i="20" s="1"/>
  <c r="F1292" i="20"/>
  <c r="H1292" i="20" s="1"/>
  <c r="F1291" i="20"/>
  <c r="H1291" i="20" s="1"/>
  <c r="F1290" i="20"/>
  <c r="H1290" i="20" s="1"/>
  <c r="F1289" i="20"/>
  <c r="H1289" i="20" s="1"/>
  <c r="F1288" i="20"/>
  <c r="H1288" i="20" s="1"/>
  <c r="F1287" i="20"/>
  <c r="H1287" i="20" s="1"/>
  <c r="F1283" i="20"/>
  <c r="H1283" i="20" s="1"/>
  <c r="F1282" i="20"/>
  <c r="H1282" i="20" s="1"/>
  <c r="F1281" i="20"/>
  <c r="H1281" i="20" s="1"/>
  <c r="F1280" i="20"/>
  <c r="H1280" i="20" s="1"/>
  <c r="F1279" i="20"/>
  <c r="H1279" i="20" s="1"/>
  <c r="F1278" i="20"/>
  <c r="H1278" i="20" s="1"/>
  <c r="F1274" i="20"/>
  <c r="H1274" i="20" s="1"/>
  <c r="F1273" i="20"/>
  <c r="H1273" i="20" s="1"/>
  <c r="F1272" i="20"/>
  <c r="H1272" i="20" s="1"/>
  <c r="F1271" i="20"/>
  <c r="H1271" i="20" s="1"/>
  <c r="F1270" i="20"/>
  <c r="H1270" i="20" s="1"/>
  <c r="F1269" i="20"/>
  <c r="H1269" i="20" s="1"/>
  <c r="F1268" i="20"/>
  <c r="H1268" i="20" s="1"/>
  <c r="F1264" i="20"/>
  <c r="H1264" i="20" s="1"/>
  <c r="F1263" i="20"/>
  <c r="H1263" i="20" s="1"/>
  <c r="F1262" i="20"/>
  <c r="H1262" i="20" s="1"/>
  <c r="F1261" i="20"/>
  <c r="H1261" i="20" s="1"/>
  <c r="F1260" i="20"/>
  <c r="H1260" i="20" s="1"/>
  <c r="F1259" i="20"/>
  <c r="H1259" i="20" s="1"/>
  <c r="F1255" i="20"/>
  <c r="H1255" i="20" s="1"/>
  <c r="F1254" i="20"/>
  <c r="H1254" i="20" s="1"/>
  <c r="F1253" i="20"/>
  <c r="H1253" i="20" s="1"/>
  <c r="F1252" i="20"/>
  <c r="H1252" i="20" s="1"/>
  <c r="F1251" i="20"/>
  <c r="H1251" i="20" s="1"/>
  <c r="F1250" i="20"/>
  <c r="H1250" i="20" s="1"/>
  <c r="F1249" i="20"/>
  <c r="H1249" i="20" s="1"/>
  <c r="F1245" i="20"/>
  <c r="H1245" i="20" s="1"/>
  <c r="F1244" i="20"/>
  <c r="H1244" i="20" s="1"/>
  <c r="F1243" i="20"/>
  <c r="H1243" i="20" s="1"/>
  <c r="F1242" i="20"/>
  <c r="H1242" i="20" s="1"/>
  <c r="F1241" i="20"/>
  <c r="H1241" i="20" s="1"/>
  <c r="F1240" i="20"/>
  <c r="H1240" i="20" s="1"/>
  <c r="F1236" i="20"/>
  <c r="H1236" i="20" s="1"/>
  <c r="F1235" i="20"/>
  <c r="H1235" i="20" s="1"/>
  <c r="F1234" i="20"/>
  <c r="H1234" i="20" s="1"/>
  <c r="F1233" i="20"/>
  <c r="H1233" i="20" s="1"/>
  <c r="F1232" i="20"/>
  <c r="H1232" i="20" s="1"/>
  <c r="F1231" i="20"/>
  <c r="H1231" i="20" s="1"/>
  <c r="F1227" i="20"/>
  <c r="H1227" i="20" s="1"/>
  <c r="F1226" i="20"/>
  <c r="H1226" i="20" s="1"/>
  <c r="F1225" i="20"/>
  <c r="H1225" i="20" s="1"/>
  <c r="F1224" i="20"/>
  <c r="H1224" i="20" s="1"/>
  <c r="F1223" i="20"/>
  <c r="H1223" i="20" s="1"/>
  <c r="F1222" i="20"/>
  <c r="H1222" i="20" s="1"/>
  <c r="F1221" i="20"/>
  <c r="H1221" i="20" s="1"/>
  <c r="F1220" i="20"/>
  <c r="H1220" i="20" s="1"/>
  <c r="F1216" i="20"/>
  <c r="H1216" i="20" s="1"/>
  <c r="F1215" i="20"/>
  <c r="H1215" i="20" s="1"/>
  <c r="F1214" i="20"/>
  <c r="H1214" i="20" s="1"/>
  <c r="F1213" i="20"/>
  <c r="H1213" i="20" s="1"/>
  <c r="F1212" i="20"/>
  <c r="H1212" i="20" s="1"/>
  <c r="F1211" i="20"/>
  <c r="H1211" i="20" s="1"/>
  <c r="F1210" i="20"/>
  <c r="H1210" i="20" s="1"/>
  <c r="F1209" i="20"/>
  <c r="H1209" i="20" s="1"/>
  <c r="F1205" i="20"/>
  <c r="H1205" i="20" s="1"/>
  <c r="F1204" i="20"/>
  <c r="H1204" i="20" s="1"/>
  <c r="F1203" i="20"/>
  <c r="H1203" i="20" s="1"/>
  <c r="F1202" i="20"/>
  <c r="H1202" i="20" s="1"/>
  <c r="F1201" i="20"/>
  <c r="H1201" i="20" s="1"/>
  <c r="F1200" i="20"/>
  <c r="H1200" i="20" s="1"/>
  <c r="F1199" i="20"/>
  <c r="H1199" i="20" s="1"/>
  <c r="F1198" i="20"/>
  <c r="H1198" i="20" s="1"/>
  <c r="F1194" i="20"/>
  <c r="H1194" i="20" s="1"/>
  <c r="F1193" i="20"/>
  <c r="H1193" i="20" s="1"/>
  <c r="F1192" i="20"/>
  <c r="H1192" i="20" s="1"/>
  <c r="F1191" i="20"/>
  <c r="H1191" i="20" s="1"/>
  <c r="F1190" i="20"/>
  <c r="H1190" i="20" s="1"/>
  <c r="F1189" i="20"/>
  <c r="H1189" i="20" s="1"/>
  <c r="F1188" i="20"/>
  <c r="H1188" i="20" s="1"/>
  <c r="F1187" i="20"/>
  <c r="H1187" i="20" s="1"/>
  <c r="F1179" i="20"/>
  <c r="H1179" i="20" s="1"/>
  <c r="H1176" i="20"/>
  <c r="H1175" i="20"/>
  <c r="H1172" i="20"/>
  <c r="H1171" i="20"/>
  <c r="H1170" i="20"/>
  <c r="H1169" i="20"/>
  <c r="H1168" i="20"/>
  <c r="H1167" i="20"/>
  <c r="H1166" i="20"/>
  <c r="H1165" i="20"/>
  <c r="H1162" i="20"/>
  <c r="H1161" i="20"/>
  <c r="H1158" i="20"/>
  <c r="H1157" i="20"/>
  <c r="H1156" i="20"/>
  <c r="H1155" i="20"/>
  <c r="H1154" i="20"/>
  <c r="H1153" i="20"/>
  <c r="H1152" i="20"/>
  <c r="H1151" i="20"/>
  <c r="H1150" i="20"/>
  <c r="H1149" i="20"/>
  <c r="H1148" i="20"/>
  <c r="H1147" i="20"/>
  <c r="H1146" i="20"/>
  <c r="H1145" i="20"/>
  <c r="H1142" i="20"/>
  <c r="H1141" i="20"/>
  <c r="H1140" i="20"/>
  <c r="F1137" i="20"/>
  <c r="H1137" i="20" s="1"/>
  <c r="F1136" i="20"/>
  <c r="H1136" i="20" s="1"/>
  <c r="F1133" i="20"/>
  <c r="H1133" i="20" s="1"/>
  <c r="F1132" i="20"/>
  <c r="H1132" i="20" s="1"/>
  <c r="F1131" i="20"/>
  <c r="H1131" i="20" s="1"/>
  <c r="F1130" i="20"/>
  <c r="H1130" i="20" s="1"/>
  <c r="F1129" i="20"/>
  <c r="H1129" i="20" s="1"/>
  <c r="F1128" i="20"/>
  <c r="H1128" i="20" s="1"/>
  <c r="F1127" i="20"/>
  <c r="H1127" i="20" s="1"/>
  <c r="H1124" i="20"/>
  <c r="H1123" i="20"/>
  <c r="H1122" i="20"/>
  <c r="H1121" i="20"/>
  <c r="H1118" i="20"/>
  <c r="F1115" i="20"/>
  <c r="H1115" i="20" s="1"/>
  <c r="F1114" i="20"/>
  <c r="H1114" i="20" s="1"/>
  <c r="F1113" i="20"/>
  <c r="H1113" i="20" s="1"/>
  <c r="F1112" i="20"/>
  <c r="H1112" i="20" s="1"/>
  <c r="F1111" i="20"/>
  <c r="H1111" i="20" s="1"/>
  <c r="F1110" i="20"/>
  <c r="H1110" i="20" s="1"/>
  <c r="F1109" i="20"/>
  <c r="H1109" i="20" s="1"/>
  <c r="F1105" i="20"/>
  <c r="H1105" i="20" s="1"/>
  <c r="F1104" i="20"/>
  <c r="H1104" i="20" s="1"/>
  <c r="F1103" i="20"/>
  <c r="H1103" i="20" s="1"/>
  <c r="F1102" i="20"/>
  <c r="H1102" i="20" s="1"/>
  <c r="F1101" i="20"/>
  <c r="H1101" i="20" s="1"/>
  <c r="F1100" i="20"/>
  <c r="H1100" i="20" s="1"/>
  <c r="F1099" i="20"/>
  <c r="H1099" i="20" s="1"/>
  <c r="F1098" i="20"/>
  <c r="H1098" i="20" s="1"/>
  <c r="F1094" i="20"/>
  <c r="H1094" i="20" s="1"/>
  <c r="F1093" i="20"/>
  <c r="H1093" i="20" s="1"/>
  <c r="F1092" i="20"/>
  <c r="H1092" i="20" s="1"/>
  <c r="F1091" i="20"/>
  <c r="H1091" i="20" s="1"/>
  <c r="F1090" i="20"/>
  <c r="H1090" i="20" s="1"/>
  <c r="F1089" i="20"/>
  <c r="H1089" i="20" s="1"/>
  <c r="F1088" i="20"/>
  <c r="H1088" i="20" s="1"/>
  <c r="F1084" i="20"/>
  <c r="H1084" i="20" s="1"/>
  <c r="F1083" i="20"/>
  <c r="H1083" i="20" s="1"/>
  <c r="F1082" i="20"/>
  <c r="H1082" i="20" s="1"/>
  <c r="F1081" i="20"/>
  <c r="H1081" i="20" s="1"/>
  <c r="F1080" i="20"/>
  <c r="H1080" i="20" s="1"/>
  <c r="F1079" i="20"/>
  <c r="H1079" i="20" s="1"/>
  <c r="F1078" i="20"/>
  <c r="H1078" i="20" s="1"/>
  <c r="F1074" i="20"/>
  <c r="H1074" i="20" s="1"/>
  <c r="F1073" i="20"/>
  <c r="H1073" i="20" s="1"/>
  <c r="F1072" i="20"/>
  <c r="H1072" i="20" s="1"/>
  <c r="F1071" i="20"/>
  <c r="H1071" i="20" s="1"/>
  <c r="F1070" i="20"/>
  <c r="H1070" i="20" s="1"/>
  <c r="F1069" i="20"/>
  <c r="H1069" i="20" s="1"/>
  <c r="F1068" i="20"/>
  <c r="H1068" i="20" s="1"/>
  <c r="F1064" i="20"/>
  <c r="H1064" i="20" s="1"/>
  <c r="F1063" i="20"/>
  <c r="H1063" i="20" s="1"/>
  <c r="F1062" i="20"/>
  <c r="H1062" i="20" s="1"/>
  <c r="F1061" i="20"/>
  <c r="H1061" i="20" s="1"/>
  <c r="F1060" i="20"/>
  <c r="H1060" i="20" s="1"/>
  <c r="F1059" i="20"/>
  <c r="H1059" i="20" s="1"/>
  <c r="F1055" i="20"/>
  <c r="H1055" i="20" s="1"/>
  <c r="F1054" i="20"/>
  <c r="H1054" i="20" s="1"/>
  <c r="F1053" i="20"/>
  <c r="H1053" i="20" s="1"/>
  <c r="F1052" i="20"/>
  <c r="H1052" i="20" s="1"/>
  <c r="F1051" i="20"/>
  <c r="H1051" i="20" s="1"/>
  <c r="F1050" i="20"/>
  <c r="H1050" i="20" s="1"/>
  <c r="F1049" i="20"/>
  <c r="H1049" i="20" s="1"/>
  <c r="F1045" i="20"/>
  <c r="H1045" i="20" s="1"/>
  <c r="F1044" i="20"/>
  <c r="H1044" i="20" s="1"/>
  <c r="F1043" i="20"/>
  <c r="H1043" i="20" s="1"/>
  <c r="F1042" i="20"/>
  <c r="H1042" i="20" s="1"/>
  <c r="F1041" i="20"/>
  <c r="H1041" i="20" s="1"/>
  <c r="F1040" i="20"/>
  <c r="H1040" i="20" s="1"/>
  <c r="F1036" i="20"/>
  <c r="H1036" i="20" s="1"/>
  <c r="F1035" i="20"/>
  <c r="H1035" i="20" s="1"/>
  <c r="F1034" i="20"/>
  <c r="H1034" i="20" s="1"/>
  <c r="F1033" i="20"/>
  <c r="H1033" i="20" s="1"/>
  <c r="F1032" i="20"/>
  <c r="H1032" i="20" s="1"/>
  <c r="F1031" i="20"/>
  <c r="H1031" i="20" s="1"/>
  <c r="F1030" i="20"/>
  <c r="H1030" i="20" s="1"/>
  <c r="F1026" i="20"/>
  <c r="H1026" i="20" s="1"/>
  <c r="F1025" i="20"/>
  <c r="H1025" i="20" s="1"/>
  <c r="F1024" i="20"/>
  <c r="H1024" i="20" s="1"/>
  <c r="F1023" i="20"/>
  <c r="H1023" i="20" s="1"/>
  <c r="F1022" i="20"/>
  <c r="H1022" i="20" s="1"/>
  <c r="F1021" i="20"/>
  <c r="H1021" i="20" s="1"/>
  <c r="F1020" i="20"/>
  <c r="H1020" i="20" s="1"/>
  <c r="F1016" i="20"/>
  <c r="H1016" i="20" s="1"/>
  <c r="F1015" i="20"/>
  <c r="H1015" i="20" s="1"/>
  <c r="F1014" i="20"/>
  <c r="H1014" i="20" s="1"/>
  <c r="F1013" i="20"/>
  <c r="H1013" i="20" s="1"/>
  <c r="F1012" i="20"/>
  <c r="H1012" i="20" s="1"/>
  <c r="F1011" i="20"/>
  <c r="H1011" i="20" s="1"/>
  <c r="F1007" i="20"/>
  <c r="H1007" i="20" s="1"/>
  <c r="F1006" i="20"/>
  <c r="H1006" i="20" s="1"/>
  <c r="F1005" i="20"/>
  <c r="H1005" i="20" s="1"/>
  <c r="F1004" i="20"/>
  <c r="H1004" i="20" s="1"/>
  <c r="F1003" i="20"/>
  <c r="H1003" i="20" s="1"/>
  <c r="F1002" i="20"/>
  <c r="H1002" i="20" s="1"/>
  <c r="F1001" i="20"/>
  <c r="H1001" i="20" s="1"/>
  <c r="F997" i="20"/>
  <c r="H997" i="20" s="1"/>
  <c r="F996" i="20"/>
  <c r="H996" i="20" s="1"/>
  <c r="F995" i="20"/>
  <c r="H995" i="20" s="1"/>
  <c r="F994" i="20"/>
  <c r="H994" i="20" s="1"/>
  <c r="F993" i="20"/>
  <c r="H993" i="20" s="1"/>
  <c r="F992" i="20"/>
  <c r="H992" i="20" s="1"/>
  <c r="F991" i="20"/>
  <c r="H991" i="20" s="1"/>
  <c r="F990" i="20"/>
  <c r="H990" i="20" s="1"/>
  <c r="F986" i="20"/>
  <c r="H986" i="20" s="1"/>
  <c r="F985" i="20"/>
  <c r="H985" i="20" s="1"/>
  <c r="F984" i="20"/>
  <c r="H984" i="20" s="1"/>
  <c r="F983" i="20"/>
  <c r="H983" i="20" s="1"/>
  <c r="F982" i="20"/>
  <c r="H982" i="20" s="1"/>
  <c r="F981" i="20"/>
  <c r="H981" i="20" s="1"/>
  <c r="F980" i="20"/>
  <c r="H980" i="20" s="1"/>
  <c r="F979" i="20"/>
  <c r="H979" i="20" s="1"/>
  <c r="F975" i="20"/>
  <c r="H975" i="20" s="1"/>
  <c r="F974" i="20"/>
  <c r="H974" i="20" s="1"/>
  <c r="F973" i="20"/>
  <c r="H973" i="20" s="1"/>
  <c r="F972" i="20"/>
  <c r="H972" i="20" s="1"/>
  <c r="F971" i="20"/>
  <c r="H971" i="20" s="1"/>
  <c r="F970" i="20"/>
  <c r="H970" i="20" s="1"/>
  <c r="F969" i="20"/>
  <c r="H969" i="20" s="1"/>
  <c r="F968" i="20"/>
  <c r="H968" i="20" s="1"/>
  <c r="F964" i="20"/>
  <c r="H964" i="20" s="1"/>
  <c r="F963" i="20"/>
  <c r="H963" i="20" s="1"/>
  <c r="F962" i="20"/>
  <c r="H962" i="20" s="1"/>
  <c r="F961" i="20"/>
  <c r="H961" i="20" s="1"/>
  <c r="F960" i="20"/>
  <c r="H960" i="20" s="1"/>
  <c r="F959" i="20"/>
  <c r="H959" i="20" s="1"/>
  <c r="F958" i="20"/>
  <c r="H958" i="20" s="1"/>
  <c r="F957" i="20"/>
  <c r="H957" i="20" s="1"/>
  <c r="F953" i="20"/>
  <c r="H953" i="20" s="1"/>
  <c r="F952" i="20"/>
  <c r="H952" i="20" s="1"/>
  <c r="F951" i="20"/>
  <c r="H951" i="20" s="1"/>
  <c r="F950" i="20"/>
  <c r="H950" i="20" s="1"/>
  <c r="F949" i="20"/>
  <c r="H949" i="20" s="1"/>
  <c r="F948" i="20"/>
  <c r="H948" i="20" s="1"/>
  <c r="F947" i="20"/>
  <c r="H947" i="20" s="1"/>
  <c r="F946" i="20"/>
  <c r="H946" i="20" s="1"/>
  <c r="F938" i="20"/>
  <c r="H938" i="20" s="1"/>
  <c r="H935" i="20"/>
  <c r="H932" i="20"/>
  <c r="H931" i="20"/>
  <c r="H928" i="20"/>
  <c r="H927" i="20"/>
  <c r="H926" i="20"/>
  <c r="H925" i="20"/>
  <c r="H924" i="20"/>
  <c r="H923" i="20"/>
  <c r="H922" i="20"/>
  <c r="H919" i="20"/>
  <c r="K919" i="20" s="1"/>
  <c r="H918" i="20"/>
  <c r="H917" i="20"/>
  <c r="H916" i="20"/>
  <c r="H915" i="20"/>
  <c r="H914" i="20"/>
  <c r="F911" i="20"/>
  <c r="H911" i="20" s="1"/>
  <c r="F908" i="20"/>
  <c r="H908" i="20" s="1"/>
  <c r="F907" i="20"/>
  <c r="H907" i="20" s="1"/>
  <c r="F904" i="20"/>
  <c r="H904" i="20" s="1"/>
  <c r="F903" i="20"/>
  <c r="H903" i="20" s="1"/>
  <c r="F902" i="20"/>
  <c r="H902" i="20" s="1"/>
  <c r="H899" i="20"/>
  <c r="H898" i="20"/>
  <c r="H897" i="20"/>
  <c r="H896" i="20"/>
  <c r="H895" i="20"/>
  <c r="H894" i="20"/>
  <c r="O894" i="20" s="1"/>
  <c r="H891" i="20"/>
  <c r="F888" i="20"/>
  <c r="H888" i="20" s="1"/>
  <c r="F887" i="20"/>
  <c r="H887" i="20" s="1"/>
  <c r="F886" i="20"/>
  <c r="H886" i="20" s="1"/>
  <c r="F885" i="20"/>
  <c r="H885" i="20" s="1"/>
  <c r="F884" i="20"/>
  <c r="H884" i="20" s="1"/>
  <c r="F883" i="20"/>
  <c r="H883" i="20" s="1"/>
  <c r="F879" i="20"/>
  <c r="H879" i="20" s="1"/>
  <c r="F878" i="20"/>
  <c r="H878" i="20" s="1"/>
  <c r="F877" i="20"/>
  <c r="H877" i="20" s="1"/>
  <c r="F876" i="20"/>
  <c r="H876" i="20" s="1"/>
  <c r="F875" i="20"/>
  <c r="H875" i="20" s="1"/>
  <c r="F874" i="20"/>
  <c r="H874" i="20" s="1"/>
  <c r="F870" i="20"/>
  <c r="H870" i="20" s="1"/>
  <c r="F869" i="20"/>
  <c r="H869" i="20" s="1"/>
  <c r="F868" i="20"/>
  <c r="H868" i="20" s="1"/>
  <c r="F867" i="20"/>
  <c r="H867" i="20" s="1"/>
  <c r="F866" i="20"/>
  <c r="H866" i="20" s="1"/>
  <c r="F865" i="20"/>
  <c r="H865" i="20" s="1"/>
  <c r="F861" i="20"/>
  <c r="H861" i="20" s="1"/>
  <c r="F860" i="20"/>
  <c r="H860" i="20" s="1"/>
  <c r="F859" i="20"/>
  <c r="H859" i="20" s="1"/>
  <c r="F858" i="20"/>
  <c r="H858" i="20" s="1"/>
  <c r="F857" i="20"/>
  <c r="H857" i="20" s="1"/>
  <c r="F856" i="20"/>
  <c r="H856" i="20" s="1"/>
  <c r="F855" i="20"/>
  <c r="H855" i="20" s="1"/>
  <c r="F851" i="20"/>
  <c r="H851" i="20" s="1"/>
  <c r="F850" i="20"/>
  <c r="H850" i="20" s="1"/>
  <c r="F849" i="20"/>
  <c r="H849" i="20" s="1"/>
  <c r="F848" i="20"/>
  <c r="H848" i="20" s="1"/>
  <c r="F847" i="20"/>
  <c r="H847" i="20" s="1"/>
  <c r="F846" i="20"/>
  <c r="H846" i="20" s="1"/>
  <c r="F842" i="20"/>
  <c r="H842" i="20" s="1"/>
  <c r="F841" i="20"/>
  <c r="H841" i="20" s="1"/>
  <c r="F840" i="20"/>
  <c r="H840" i="20" s="1"/>
  <c r="K840" i="20" s="1"/>
  <c r="F839" i="20"/>
  <c r="H839" i="20" s="1"/>
  <c r="F838" i="20"/>
  <c r="H838" i="20" s="1"/>
  <c r="F837" i="20"/>
  <c r="H837" i="20" s="1"/>
  <c r="F833" i="20"/>
  <c r="H833" i="20" s="1"/>
  <c r="F832" i="20"/>
  <c r="H832" i="20" s="1"/>
  <c r="F831" i="20"/>
  <c r="H831" i="20" s="1"/>
  <c r="F830" i="20"/>
  <c r="H830" i="20" s="1"/>
  <c r="F829" i="20"/>
  <c r="H829" i="20" s="1"/>
  <c r="F828" i="20"/>
  <c r="H828" i="20" s="1"/>
  <c r="F824" i="20"/>
  <c r="H824" i="20" s="1"/>
  <c r="F823" i="20"/>
  <c r="H823" i="20" s="1"/>
  <c r="F822" i="20"/>
  <c r="H822" i="20" s="1"/>
  <c r="F821" i="20"/>
  <c r="H821" i="20" s="1"/>
  <c r="F820" i="20"/>
  <c r="H820" i="20" s="1"/>
  <c r="F819" i="20"/>
  <c r="H819" i="20" s="1"/>
  <c r="F1865" i="20"/>
  <c r="H1865" i="20" s="1"/>
  <c r="O1865" i="20" s="1"/>
  <c r="H1864" i="20"/>
  <c r="K1864" i="20" s="1"/>
  <c r="H1861" i="20"/>
  <c r="O1861" i="20" s="1"/>
  <c r="H1860" i="20"/>
  <c r="K1860" i="20" s="1"/>
  <c r="H1859" i="20"/>
  <c r="M1859" i="20" s="1"/>
  <c r="H1856" i="20"/>
  <c r="K1856" i="20" s="1"/>
  <c r="H1855" i="20"/>
  <c r="M1855" i="20" s="1"/>
  <c r="H1854" i="20"/>
  <c r="O1854" i="20" s="1"/>
  <c r="M1768" i="20" l="1"/>
  <c r="K1768" i="20"/>
  <c r="M1769" i="20"/>
  <c r="K1769" i="20"/>
  <c r="O1693" i="20"/>
  <c r="M1693" i="20"/>
  <c r="K1693" i="20"/>
  <c r="O1745" i="20"/>
  <c r="M1745" i="20"/>
  <c r="K1745" i="20"/>
  <c r="O1528" i="20"/>
  <c r="M1528" i="20"/>
  <c r="K1528" i="20"/>
  <c r="O1529" i="20"/>
  <c r="M1529" i="20"/>
  <c r="K1529" i="20"/>
  <c r="M1530" i="20"/>
  <c r="K1530" i="20"/>
  <c r="M1569" i="20"/>
  <c r="K1569" i="20"/>
  <c r="O1521" i="20"/>
  <c r="M1521" i="20"/>
  <c r="K1521" i="20"/>
  <c r="M1567" i="20"/>
  <c r="K1567" i="20"/>
  <c r="O1568" i="20"/>
  <c r="M1568" i="20"/>
  <c r="K1568" i="20"/>
  <c r="M1616" i="20"/>
  <c r="K1616" i="20"/>
  <c r="M1578" i="20"/>
  <c r="K1578" i="20"/>
  <c r="M1612" i="20"/>
  <c r="K1612" i="20"/>
  <c r="M1613" i="20"/>
  <c r="K1613" i="20"/>
  <c r="M1615" i="20"/>
  <c r="K1615" i="20"/>
  <c r="O1524" i="20"/>
  <c r="M1524" i="20"/>
  <c r="K1524" i="20"/>
  <c r="M1577" i="20"/>
  <c r="K1577" i="20"/>
  <c r="O1520" i="20"/>
  <c r="M1520" i="20"/>
  <c r="K1520" i="20"/>
  <c r="M1522" i="20"/>
  <c r="K1522" i="20"/>
  <c r="M1523" i="20"/>
  <c r="K1523" i="20"/>
  <c r="M1565" i="20"/>
  <c r="K1565" i="20"/>
  <c r="M1566" i="20"/>
  <c r="K1566" i="20"/>
  <c r="O1525" i="20"/>
  <c r="M1525" i="20"/>
  <c r="K1525" i="20"/>
  <c r="M1570" i="20"/>
  <c r="K1570" i="20"/>
  <c r="M1571" i="20"/>
  <c r="K1571" i="20"/>
  <c r="O1572" i="20"/>
  <c r="M1572" i="20"/>
  <c r="K1572" i="20"/>
  <c r="M1573" i="20"/>
  <c r="K1573" i="20"/>
  <c r="M1611" i="20"/>
  <c r="K1611" i="20"/>
  <c r="M1575" i="20"/>
  <c r="K1575" i="20"/>
  <c r="O1576" i="20"/>
  <c r="M1576" i="20"/>
  <c r="K1576" i="20"/>
  <c r="O1614" i="20"/>
  <c r="M1614" i="20"/>
  <c r="K1614" i="20"/>
  <c r="M1617" i="20"/>
  <c r="K1617" i="20"/>
  <c r="M1526" i="20"/>
  <c r="K1526" i="20"/>
  <c r="M1527" i="20"/>
  <c r="K1527" i="20"/>
  <c r="M1574" i="20"/>
  <c r="K1574" i="20"/>
  <c r="M1519" i="20"/>
  <c r="K1519" i="20"/>
  <c r="O1561" i="20"/>
  <c r="M1561" i="20"/>
  <c r="K1561" i="20"/>
  <c r="M1562" i="20"/>
  <c r="K1562" i="20"/>
  <c r="M1563" i="20"/>
  <c r="K1563" i="20"/>
  <c r="O1564" i="20"/>
  <c r="M1564" i="20"/>
  <c r="K1564" i="20"/>
  <c r="M1608" i="20"/>
  <c r="K1608" i="20"/>
  <c r="M1609" i="20"/>
  <c r="K1609" i="20"/>
  <c r="M1610" i="20"/>
  <c r="K1610" i="20"/>
  <c r="O1517" i="20"/>
  <c r="M1517" i="20"/>
  <c r="K1517" i="20"/>
  <c r="K1559" i="20"/>
  <c r="M1559" i="20"/>
  <c r="M1518" i="20"/>
  <c r="K1518" i="20"/>
  <c r="O1560" i="20"/>
  <c r="M1560" i="20"/>
  <c r="K1560" i="20"/>
  <c r="M1620" i="20"/>
  <c r="K1620" i="20"/>
  <c r="M1621" i="20"/>
  <c r="K1621" i="20"/>
  <c r="O1537" i="20"/>
  <c r="M1537" i="20"/>
  <c r="K1537" i="20"/>
  <c r="K1538" i="20"/>
  <c r="M1538" i="20"/>
  <c r="M1583" i="20"/>
  <c r="K1583" i="20"/>
  <c r="O1584" i="20"/>
  <c r="K1584" i="20"/>
  <c r="M1584" i="20"/>
  <c r="O1622" i="20"/>
  <c r="K1622" i="20"/>
  <c r="M1622" i="20"/>
  <c r="M1585" i="20"/>
  <c r="K1585" i="20"/>
  <c r="K1623" i="20"/>
  <c r="M1623" i="20"/>
  <c r="M1586" i="20"/>
  <c r="K1586" i="20"/>
  <c r="M1624" i="20"/>
  <c r="K1624" i="20"/>
  <c r="M1587" i="20"/>
  <c r="K1587" i="20"/>
  <c r="M1625" i="20"/>
  <c r="K1625" i="20"/>
  <c r="O1533" i="20"/>
  <c r="M1533" i="20"/>
  <c r="K1533" i="20"/>
  <c r="K1534" i="20"/>
  <c r="M1534" i="20"/>
  <c r="M1535" i="20"/>
  <c r="K1535" i="20"/>
  <c r="O1536" i="20"/>
  <c r="K1536" i="20"/>
  <c r="M1536" i="20"/>
  <c r="O1377" i="20"/>
  <c r="M1377" i="20"/>
  <c r="K1377" i="20"/>
  <c r="M1397" i="20"/>
  <c r="K1397" i="20"/>
  <c r="O1437" i="20"/>
  <c r="M1437" i="20"/>
  <c r="K1437" i="20"/>
  <c r="M1452" i="20"/>
  <c r="K1452" i="20"/>
  <c r="O1475" i="20"/>
  <c r="M1475" i="20"/>
  <c r="K1475" i="20"/>
  <c r="M1595" i="20"/>
  <c r="K1595" i="20"/>
  <c r="O1494" i="20"/>
  <c r="M1494" i="20"/>
  <c r="K1494" i="20"/>
  <c r="K1598" i="20"/>
  <c r="M1598" i="20"/>
  <c r="M1381" i="20"/>
  <c r="K1381" i="20"/>
  <c r="M1401" i="20"/>
  <c r="K1401" i="20"/>
  <c r="O1423" i="20"/>
  <c r="K1423" i="20"/>
  <c r="M1423" i="20"/>
  <c r="K1439" i="20"/>
  <c r="M1439" i="20"/>
  <c r="O1454" i="20"/>
  <c r="M1454" i="20"/>
  <c r="K1454" i="20"/>
  <c r="O1477" i="20"/>
  <c r="M1477" i="20"/>
  <c r="K1477" i="20"/>
  <c r="O1495" i="20"/>
  <c r="M1495" i="20"/>
  <c r="K1495" i="20"/>
  <c r="O1542" i="20"/>
  <c r="M1542" i="20"/>
  <c r="K1542" i="20"/>
  <c r="O1599" i="20"/>
  <c r="M1599" i="20"/>
  <c r="K1599" i="20"/>
  <c r="O1453" i="20"/>
  <c r="M1453" i="20"/>
  <c r="K1453" i="20"/>
  <c r="O1382" i="20"/>
  <c r="M1382" i="20"/>
  <c r="K1382" i="20"/>
  <c r="O1424" i="20"/>
  <c r="M1424" i="20"/>
  <c r="K1424" i="20"/>
  <c r="O1440" i="20"/>
  <c r="K1440" i="20"/>
  <c r="M1440" i="20"/>
  <c r="O1455" i="20"/>
  <c r="K1455" i="20"/>
  <c r="M1455" i="20"/>
  <c r="O1496" i="20"/>
  <c r="M1496" i="20"/>
  <c r="K1496" i="20"/>
  <c r="M1543" i="20"/>
  <c r="K1543" i="20"/>
  <c r="M1602" i="20"/>
  <c r="K1602" i="20"/>
  <c r="M1403" i="20"/>
  <c r="K1403" i="20"/>
  <c r="O1425" i="20"/>
  <c r="M1425" i="20"/>
  <c r="K1425" i="20"/>
  <c r="O1441" i="20"/>
  <c r="K1441" i="20"/>
  <c r="M1441" i="20"/>
  <c r="K1456" i="20"/>
  <c r="M1456" i="20"/>
  <c r="M1502" i="20"/>
  <c r="K1502" i="20"/>
  <c r="K1544" i="20"/>
  <c r="M1544" i="20"/>
  <c r="M1603" i="20"/>
  <c r="K1603" i="20"/>
  <c r="M1384" i="20"/>
  <c r="K1384" i="20"/>
  <c r="O1404" i="20"/>
  <c r="K1404" i="20"/>
  <c r="M1404" i="20"/>
  <c r="O1426" i="20"/>
  <c r="K1426" i="20"/>
  <c r="M1426" i="20"/>
  <c r="O1457" i="20"/>
  <c r="K1457" i="20"/>
  <c r="M1457" i="20"/>
  <c r="O1480" i="20"/>
  <c r="M1480" i="20"/>
  <c r="K1480" i="20"/>
  <c r="M1503" i="20"/>
  <c r="K1503" i="20"/>
  <c r="M1547" i="20"/>
  <c r="K1547" i="20"/>
  <c r="O1438" i="20"/>
  <c r="M1438" i="20"/>
  <c r="K1438" i="20"/>
  <c r="M1385" i="20"/>
  <c r="K1385" i="20"/>
  <c r="O1427" i="20"/>
  <c r="K1427" i="20"/>
  <c r="M1427" i="20"/>
  <c r="O1458" i="20"/>
  <c r="M1458" i="20"/>
  <c r="K1458" i="20"/>
  <c r="O1481" i="20"/>
  <c r="M1481" i="20"/>
  <c r="K1481" i="20"/>
  <c r="O1506" i="20"/>
  <c r="M1506" i="20"/>
  <c r="K1506" i="20"/>
  <c r="M1548" i="20"/>
  <c r="K1548" i="20"/>
  <c r="M1604" i="20"/>
  <c r="K1604" i="20"/>
  <c r="K1380" i="20"/>
  <c r="M1380" i="20"/>
  <c r="O1386" i="20"/>
  <c r="M1386" i="20"/>
  <c r="K1386" i="20"/>
  <c r="O1428" i="20"/>
  <c r="M1428" i="20"/>
  <c r="K1428" i="20"/>
  <c r="O1459" i="20"/>
  <c r="M1459" i="20"/>
  <c r="K1459" i="20"/>
  <c r="M1482" i="20"/>
  <c r="K1482" i="20"/>
  <c r="K1507" i="20"/>
  <c r="M1507" i="20"/>
  <c r="O1549" i="20"/>
  <c r="M1549" i="20"/>
  <c r="K1549" i="20"/>
  <c r="O1387" i="20"/>
  <c r="M1387" i="20"/>
  <c r="K1387" i="20"/>
  <c r="O1412" i="20"/>
  <c r="K1412" i="20"/>
  <c r="M1412" i="20"/>
  <c r="O1429" i="20"/>
  <c r="M1429" i="20"/>
  <c r="K1429" i="20"/>
  <c r="O1465" i="20"/>
  <c r="M1465" i="20"/>
  <c r="K1465" i="20"/>
  <c r="O1483" i="20"/>
  <c r="M1483" i="20"/>
  <c r="K1483" i="20"/>
  <c r="O1510" i="20"/>
  <c r="M1510" i="20"/>
  <c r="K1510" i="20"/>
  <c r="M1552" i="20"/>
  <c r="K1552" i="20"/>
  <c r="M1605" i="20"/>
  <c r="K1605" i="20"/>
  <c r="M1388" i="20"/>
  <c r="K1388" i="20"/>
  <c r="O1413" i="20"/>
  <c r="K1413" i="20"/>
  <c r="M1413" i="20"/>
  <c r="O1430" i="20"/>
  <c r="K1430" i="20"/>
  <c r="M1430" i="20"/>
  <c r="O1486" i="20"/>
  <c r="M1486" i="20"/>
  <c r="K1486" i="20"/>
  <c r="O1511" i="20"/>
  <c r="M1511" i="20"/>
  <c r="K1511" i="20"/>
  <c r="M1553" i="20"/>
  <c r="K1553" i="20"/>
  <c r="M1591" i="20"/>
  <c r="K1591" i="20"/>
  <c r="M1767" i="20"/>
  <c r="K1767" i="20"/>
  <c r="M1389" i="20"/>
  <c r="K1389" i="20"/>
  <c r="O1414" i="20"/>
  <c r="K1414" i="20"/>
  <c r="M1414" i="20"/>
  <c r="O1431" i="20"/>
  <c r="M1431" i="20"/>
  <c r="K1431" i="20"/>
  <c r="O1487" i="20"/>
  <c r="M1487" i="20"/>
  <c r="K1487" i="20"/>
  <c r="M1512" i="20"/>
  <c r="K1512" i="20"/>
  <c r="O1554" i="20"/>
  <c r="M1554" i="20"/>
  <c r="K1554" i="20"/>
  <c r="M1592" i="20"/>
  <c r="K1592" i="20"/>
  <c r="O1390" i="20"/>
  <c r="M1390" i="20"/>
  <c r="K1390" i="20"/>
  <c r="O1415" i="20"/>
  <c r="M1415" i="20"/>
  <c r="K1415" i="20"/>
  <c r="O1432" i="20"/>
  <c r="M1432" i="20"/>
  <c r="K1432" i="20"/>
  <c r="O1468" i="20"/>
  <c r="M1468" i="20"/>
  <c r="K1468" i="20"/>
  <c r="O1488" i="20"/>
  <c r="M1488" i="20"/>
  <c r="K1488" i="20"/>
  <c r="M1513" i="20"/>
  <c r="K1513" i="20"/>
  <c r="O1769" i="20"/>
  <c r="O1373" i="20"/>
  <c r="M1373" i="20"/>
  <c r="K1373" i="20"/>
  <c r="O1391" i="20"/>
  <c r="M1391" i="20"/>
  <c r="K1391" i="20"/>
  <c r="O1433" i="20"/>
  <c r="K1433" i="20"/>
  <c r="M1433" i="20"/>
  <c r="O1469" i="20"/>
  <c r="K1469" i="20"/>
  <c r="M1469" i="20"/>
  <c r="O1489" i="20"/>
  <c r="K1489" i="20"/>
  <c r="M1489" i="20"/>
  <c r="K1555" i="20"/>
  <c r="M1555" i="20"/>
  <c r="M1593" i="20"/>
  <c r="K1593" i="20"/>
  <c r="O1476" i="20"/>
  <c r="M1476" i="20"/>
  <c r="K1476" i="20"/>
  <c r="O1434" i="20"/>
  <c r="K1434" i="20"/>
  <c r="M1434" i="20"/>
  <c r="O1448" i="20"/>
  <c r="K1448" i="20"/>
  <c r="M1448" i="20"/>
  <c r="O1470" i="20"/>
  <c r="K1470" i="20"/>
  <c r="M1470" i="20"/>
  <c r="O1490" i="20"/>
  <c r="M1490" i="20"/>
  <c r="K1490" i="20"/>
  <c r="M1514" i="20"/>
  <c r="K1514" i="20"/>
  <c r="O1556" i="20"/>
  <c r="M1556" i="20"/>
  <c r="K1556" i="20"/>
  <c r="K1375" i="20"/>
  <c r="M1375" i="20"/>
  <c r="O1420" i="20"/>
  <c r="M1420" i="20"/>
  <c r="K1420" i="20"/>
  <c r="M1435" i="20"/>
  <c r="K1435" i="20"/>
  <c r="O1450" i="20"/>
  <c r="K1450" i="20"/>
  <c r="M1450" i="20"/>
  <c r="K1471" i="20"/>
  <c r="M1471" i="20"/>
  <c r="O1491" i="20"/>
  <c r="M1491" i="20"/>
  <c r="K1491" i="20"/>
  <c r="M1594" i="20"/>
  <c r="K1594" i="20"/>
  <c r="O1398" i="20"/>
  <c r="K1398" i="20"/>
  <c r="M1398" i="20"/>
  <c r="M1376" i="20"/>
  <c r="K1376" i="20"/>
  <c r="O1436" i="20"/>
  <c r="K1436" i="20"/>
  <c r="M1436" i="20"/>
  <c r="O1451" i="20"/>
  <c r="M1451" i="20"/>
  <c r="K1451" i="20"/>
  <c r="O1720" i="20"/>
  <c r="M1720" i="20"/>
  <c r="K1720" i="20"/>
  <c r="M1722" i="20"/>
  <c r="K1722" i="20"/>
  <c r="M1758" i="20"/>
  <c r="K1758" i="20"/>
  <c r="O1721" i="20"/>
  <c r="M1721" i="20"/>
  <c r="K1721" i="20"/>
  <c r="O1762" i="20"/>
  <c r="M1762" i="20"/>
  <c r="K1762" i="20"/>
  <c r="M1666" i="20"/>
  <c r="K1666" i="20"/>
  <c r="O1758" i="20"/>
  <c r="M1763" i="20"/>
  <c r="K1763" i="20"/>
  <c r="M1723" i="20"/>
  <c r="K1723" i="20"/>
  <c r="K1764" i="20"/>
  <c r="M1764" i="20"/>
  <c r="M1667" i="20"/>
  <c r="K1667" i="20"/>
  <c r="O1724" i="20"/>
  <c r="K1724" i="20"/>
  <c r="M1724" i="20"/>
  <c r="O1668" i="20"/>
  <c r="K1668" i="20"/>
  <c r="M1668" i="20"/>
  <c r="O1660" i="20"/>
  <c r="M1660" i="20"/>
  <c r="K1660" i="20"/>
  <c r="O1661" i="20"/>
  <c r="M1661" i="20"/>
  <c r="K1661" i="20"/>
  <c r="O1713" i="20"/>
  <c r="M1713" i="20"/>
  <c r="K1713" i="20"/>
  <c r="O1754" i="20"/>
  <c r="M1754" i="20"/>
  <c r="K1754" i="20"/>
  <c r="M1714" i="20"/>
  <c r="K1714" i="20"/>
  <c r="M1755" i="20"/>
  <c r="K1755" i="20"/>
  <c r="M1715" i="20"/>
  <c r="K1715" i="20"/>
  <c r="M1756" i="20"/>
  <c r="K1756" i="20"/>
  <c r="M1706" i="20"/>
  <c r="K1706" i="20"/>
  <c r="M1707" i="20"/>
  <c r="K1707" i="20"/>
  <c r="O1708" i="20"/>
  <c r="M1708" i="20"/>
  <c r="K1708" i="20"/>
  <c r="O1709" i="20"/>
  <c r="M1709" i="20"/>
  <c r="K1709" i="20"/>
  <c r="O1750" i="20"/>
  <c r="M1750" i="20"/>
  <c r="K1750" i="20"/>
  <c r="M1710" i="20"/>
  <c r="K1710" i="20"/>
  <c r="M1751" i="20"/>
  <c r="K1751" i="20"/>
  <c r="M1655" i="20"/>
  <c r="K1655" i="20"/>
  <c r="O1656" i="20"/>
  <c r="M1656" i="20"/>
  <c r="K1656" i="20"/>
  <c r="O1657" i="20"/>
  <c r="M1657" i="20"/>
  <c r="K1657" i="20"/>
  <c r="O1704" i="20"/>
  <c r="M1704" i="20"/>
  <c r="K1704" i="20"/>
  <c r="O1705" i="20"/>
  <c r="M1705" i="20"/>
  <c r="K1705" i="20"/>
  <c r="O1749" i="20"/>
  <c r="M1749" i="20"/>
  <c r="K1749" i="20"/>
  <c r="O1653" i="20"/>
  <c r="M1653" i="20"/>
  <c r="K1653" i="20"/>
  <c r="M1654" i="20"/>
  <c r="K1654" i="20"/>
  <c r="M1699" i="20"/>
  <c r="K1699" i="20"/>
  <c r="M1744" i="20"/>
  <c r="K1744" i="20"/>
  <c r="O1648" i="20"/>
  <c r="M1648" i="20"/>
  <c r="K1648" i="20"/>
  <c r="M1698" i="20"/>
  <c r="K1698" i="20"/>
  <c r="O1697" i="20"/>
  <c r="M1697" i="20"/>
  <c r="K1697" i="20"/>
  <c r="M1743" i="20"/>
  <c r="K1743" i="20"/>
  <c r="O1649" i="20"/>
  <c r="M1649" i="20"/>
  <c r="K1649" i="20"/>
  <c r="M1682" i="20"/>
  <c r="K1682" i="20"/>
  <c r="O1761" i="20"/>
  <c r="M1761" i="20"/>
  <c r="K1761" i="20"/>
  <c r="O1741" i="20"/>
  <c r="M1741" i="20"/>
  <c r="K1741" i="20"/>
  <c r="O1665" i="20"/>
  <c r="M1665" i="20"/>
  <c r="K1665" i="20"/>
  <c r="M1647" i="20"/>
  <c r="K1647" i="20"/>
  <c r="M1719" i="20"/>
  <c r="K1719" i="20"/>
  <c r="O1689" i="20"/>
  <c r="M1689" i="20"/>
  <c r="K1689" i="20"/>
  <c r="M1662" i="20"/>
  <c r="K1662" i="20"/>
  <c r="O1716" i="20"/>
  <c r="M1716" i="20"/>
  <c r="K1716" i="20"/>
  <c r="O1757" i="20"/>
  <c r="M1757" i="20"/>
  <c r="K1757" i="20"/>
  <c r="O1738" i="20"/>
  <c r="K1738" i="20"/>
  <c r="M1738" i="20"/>
  <c r="K1642" i="20"/>
  <c r="M1642" i="20"/>
  <c r="O1644" i="20"/>
  <c r="K1644" i="20"/>
  <c r="M1644" i="20"/>
  <c r="O1742" i="20"/>
  <c r="K1742" i="20"/>
  <c r="M1742" i="20"/>
  <c r="K1686" i="20"/>
  <c r="M1686" i="20"/>
  <c r="O1688" i="20"/>
  <c r="M1688" i="20"/>
  <c r="K1688" i="20"/>
  <c r="O1737" i="20"/>
  <c r="K1737" i="20"/>
  <c r="M1737" i="20"/>
  <c r="O1641" i="20"/>
  <c r="M1641" i="20"/>
  <c r="K1641" i="20"/>
  <c r="M1739" i="20"/>
  <c r="K1739" i="20"/>
  <c r="M1643" i="20"/>
  <c r="K1643" i="20"/>
  <c r="O1685" i="20"/>
  <c r="M1685" i="20"/>
  <c r="K1685" i="20"/>
  <c r="M1687" i="20"/>
  <c r="K1687" i="20"/>
  <c r="O1687" i="20"/>
  <c r="O1640" i="20"/>
  <c r="M1640" i="20"/>
  <c r="K1640" i="20"/>
  <c r="O1684" i="20"/>
  <c r="K1684" i="20"/>
  <c r="M1684" i="20"/>
  <c r="K1736" i="20"/>
  <c r="M1736" i="20"/>
  <c r="M1639" i="20"/>
  <c r="K1639" i="20"/>
  <c r="M1683" i="20"/>
  <c r="K1683" i="20"/>
  <c r="M1735" i="20"/>
  <c r="K1735" i="20"/>
  <c r="O1696" i="20"/>
  <c r="K1696" i="20"/>
  <c r="M1696" i="20"/>
  <c r="O1729" i="20"/>
  <c r="M1729" i="20"/>
  <c r="K1729" i="20"/>
  <c r="K1632" i="20"/>
  <c r="M1632" i="20"/>
  <c r="O1673" i="20"/>
  <c r="K1673" i="20"/>
  <c r="M1673" i="20"/>
  <c r="K1674" i="20"/>
  <c r="M1674" i="20"/>
  <c r="K1740" i="20"/>
  <c r="M1740" i="20"/>
  <c r="O1645" i="20"/>
  <c r="K1645" i="20"/>
  <c r="M1645" i="20"/>
  <c r="K1646" i="20"/>
  <c r="M1646" i="20"/>
  <c r="K1690" i="20"/>
  <c r="M1690" i="20"/>
  <c r="M1691" i="20"/>
  <c r="K1691" i="20"/>
  <c r="K1695" i="20"/>
  <c r="M1695" i="20"/>
  <c r="O1692" i="20"/>
  <c r="K1692" i="20"/>
  <c r="M1692" i="20"/>
  <c r="O1680" i="20"/>
  <c r="K1680" i="20"/>
  <c r="M1680" i="20"/>
  <c r="O1676" i="20"/>
  <c r="K1676" i="20"/>
  <c r="M1676" i="20"/>
  <c r="O1734" i="20"/>
  <c r="K1734" i="20"/>
  <c r="M1734" i="20"/>
  <c r="O1681" i="20"/>
  <c r="K1681" i="20"/>
  <c r="M1681" i="20"/>
  <c r="K1731" i="20"/>
  <c r="M1731" i="20"/>
  <c r="K1634" i="20"/>
  <c r="M1634" i="20"/>
  <c r="M1732" i="20"/>
  <c r="K1732" i="20"/>
  <c r="K1635" i="20"/>
  <c r="M1635" i="20"/>
  <c r="O1733" i="20"/>
  <c r="K1733" i="20"/>
  <c r="M1733" i="20"/>
  <c r="O1636" i="20"/>
  <c r="M1636" i="20"/>
  <c r="K1636" i="20"/>
  <c r="O1677" i="20"/>
  <c r="K1677" i="20"/>
  <c r="M1677" i="20"/>
  <c r="O1637" i="20"/>
  <c r="M1637" i="20"/>
  <c r="K1637" i="20"/>
  <c r="M1678" i="20"/>
  <c r="K1678" i="20"/>
  <c r="M1638" i="20"/>
  <c r="K1638" i="20"/>
  <c r="M1679" i="20"/>
  <c r="K1679" i="20"/>
  <c r="O1730" i="20"/>
  <c r="K1730" i="20"/>
  <c r="M1730" i="20"/>
  <c r="O1633" i="20"/>
  <c r="K1633" i="20"/>
  <c r="M1633" i="20"/>
  <c r="O1675" i="20"/>
  <c r="M1675" i="20"/>
  <c r="K1675" i="20"/>
  <c r="O1361" i="20"/>
  <c r="M1361" i="20"/>
  <c r="K1361" i="20"/>
  <c r="O1362" i="20"/>
  <c r="M1362" i="20"/>
  <c r="K1362" i="20"/>
  <c r="K1345" i="20"/>
  <c r="M1345" i="20"/>
  <c r="O1418" i="20"/>
  <c r="K1418" i="20"/>
  <c r="M1418" i="20"/>
  <c r="K1347" i="20"/>
  <c r="M1347" i="20"/>
  <c r="O1419" i="20"/>
  <c r="M1419" i="20"/>
  <c r="K1419" i="20"/>
  <c r="O1348" i="20"/>
  <c r="K1348" i="20"/>
  <c r="M1348" i="20"/>
  <c r="O1364" i="20"/>
  <c r="M1364" i="20"/>
  <c r="K1364" i="20"/>
  <c r="M1349" i="20"/>
  <c r="K1349" i="20"/>
  <c r="O1411" i="20"/>
  <c r="K1411" i="20"/>
  <c r="M1411" i="20"/>
  <c r="O1351" i="20"/>
  <c r="K1351" i="20"/>
  <c r="O1352" i="20"/>
  <c r="K1352" i="20"/>
  <c r="M1352" i="20"/>
  <c r="O1363" i="20"/>
  <c r="M1363" i="20"/>
  <c r="K1363" i="20"/>
  <c r="M1353" i="20"/>
  <c r="K1353" i="20"/>
  <c r="K1354" i="20"/>
  <c r="M1354" i="20"/>
  <c r="O1446" i="20"/>
  <c r="K1446" i="20"/>
  <c r="M1446" i="20"/>
  <c r="O1359" i="20"/>
  <c r="M1359" i="20"/>
  <c r="K1359" i="20"/>
  <c r="M1447" i="20"/>
  <c r="K1447" i="20"/>
  <c r="O1333" i="20"/>
  <c r="K1333" i="20"/>
  <c r="M1333" i="20"/>
  <c r="O1360" i="20"/>
  <c r="M1360" i="20"/>
  <c r="K1360" i="20"/>
  <c r="M1346" i="20"/>
  <c r="K1346" i="20"/>
  <c r="O1142" i="20"/>
  <c r="K1142" i="20"/>
  <c r="M1142" i="20"/>
  <c r="M1140" i="20"/>
  <c r="K1140" i="20"/>
  <c r="O1314" i="20"/>
  <c r="M1314" i="20"/>
  <c r="K1314" i="20"/>
  <c r="K1141" i="20"/>
  <c r="M1141" i="20"/>
  <c r="K911" i="20"/>
  <c r="M911" i="20"/>
  <c r="O916" i="20"/>
  <c r="K916" i="20"/>
  <c r="M916" i="20"/>
  <c r="O917" i="20"/>
  <c r="M917" i="20"/>
  <c r="K917" i="20"/>
  <c r="K1168" i="20"/>
  <c r="M1168" i="20"/>
  <c r="K918" i="20"/>
  <c r="M918" i="20"/>
  <c r="K1171" i="20"/>
  <c r="M1171" i="20"/>
  <c r="K915" i="20"/>
  <c r="M915" i="20"/>
  <c r="K1166" i="20"/>
  <c r="M1166" i="20"/>
  <c r="K1167" i="20"/>
  <c r="M1167" i="20"/>
  <c r="K1334" i="20"/>
  <c r="M1334" i="20"/>
  <c r="K1335" i="20"/>
  <c r="M1335" i="20"/>
  <c r="M1165" i="20"/>
  <c r="K1165" i="20"/>
  <c r="M1169" i="20"/>
  <c r="K1169" i="20"/>
  <c r="K1170" i="20"/>
  <c r="M1170" i="20"/>
  <c r="M1172" i="20"/>
  <c r="K1172" i="20"/>
  <c r="K914" i="20"/>
  <c r="M914" i="20"/>
  <c r="O1166" i="20"/>
  <c r="O1170" i="20"/>
  <c r="M1179" i="20"/>
  <c r="K1179" i="20"/>
  <c r="M938" i="20"/>
  <c r="K938" i="20"/>
  <c r="M1342" i="20"/>
  <c r="K1342" i="20"/>
  <c r="M1338" i="20"/>
  <c r="K1338" i="20"/>
  <c r="M1175" i="20"/>
  <c r="K1175" i="20"/>
  <c r="M1176" i="20"/>
  <c r="K1176" i="20"/>
  <c r="O935" i="20"/>
  <c r="M935" i="20"/>
  <c r="K935" i="20"/>
  <c r="M1339" i="20"/>
  <c r="K1339" i="20"/>
  <c r="O925" i="20"/>
  <c r="K925" i="20"/>
  <c r="M925" i="20"/>
  <c r="O1154" i="20"/>
  <c r="M1154" i="20"/>
  <c r="K1154" i="20"/>
  <c r="M1321" i="20"/>
  <c r="K1321" i="20"/>
  <c r="M927" i="20"/>
  <c r="K927" i="20"/>
  <c r="M1156" i="20"/>
  <c r="K1156" i="20"/>
  <c r="M1322" i="20"/>
  <c r="K1322" i="20"/>
  <c r="O928" i="20"/>
  <c r="M928" i="20"/>
  <c r="K928" i="20"/>
  <c r="M1157" i="20"/>
  <c r="K1157" i="20"/>
  <c r="O924" i="20"/>
  <c r="M924" i="20"/>
  <c r="K924" i="20"/>
  <c r="O1158" i="20"/>
  <c r="M1158" i="20"/>
  <c r="K1158" i="20"/>
  <c r="O1155" i="20"/>
  <c r="M1155" i="20"/>
  <c r="K1155" i="20"/>
  <c r="M1145" i="20"/>
  <c r="K1145" i="20"/>
  <c r="M1320" i="20"/>
  <c r="K1320" i="20"/>
  <c r="M926" i="20"/>
  <c r="K926" i="20"/>
  <c r="O1146" i="20"/>
  <c r="M1146" i="20"/>
  <c r="K1146" i="20"/>
  <c r="O1147" i="20"/>
  <c r="M1147" i="20"/>
  <c r="K1147" i="20"/>
  <c r="M1148" i="20"/>
  <c r="K1148" i="20"/>
  <c r="K1149" i="20"/>
  <c r="M1149" i="20"/>
  <c r="O1150" i="20"/>
  <c r="M1150" i="20"/>
  <c r="K1150" i="20"/>
  <c r="M1317" i="20"/>
  <c r="K1317" i="20"/>
  <c r="M1151" i="20"/>
  <c r="K1151" i="20"/>
  <c r="M1318" i="20"/>
  <c r="K1318" i="20"/>
  <c r="M1153" i="20"/>
  <c r="K1153" i="20"/>
  <c r="M922" i="20"/>
  <c r="K922" i="20"/>
  <c r="M923" i="20"/>
  <c r="K923" i="20"/>
  <c r="M1152" i="20"/>
  <c r="K1152" i="20"/>
  <c r="M1319" i="20"/>
  <c r="K1319" i="20"/>
  <c r="M1325" i="20"/>
  <c r="K1325" i="20"/>
  <c r="K1326" i="20"/>
  <c r="M1326" i="20"/>
  <c r="K1327" i="20"/>
  <c r="M1327" i="20"/>
  <c r="O932" i="20"/>
  <c r="K932" i="20"/>
  <c r="M932" i="20"/>
  <c r="K1161" i="20"/>
  <c r="M1161" i="20"/>
  <c r="O1328" i="20"/>
  <c r="M1328" i="20"/>
  <c r="K1328" i="20"/>
  <c r="O1162" i="20"/>
  <c r="K1162" i="20"/>
  <c r="M1162" i="20"/>
  <c r="O1329" i="20"/>
  <c r="K1329" i="20"/>
  <c r="M1329" i="20"/>
  <c r="O931" i="20"/>
  <c r="M931" i="20"/>
  <c r="K931" i="20"/>
  <c r="M1330" i="20"/>
  <c r="K1330" i="20"/>
  <c r="M896" i="20"/>
  <c r="K896" i="20"/>
  <c r="K1304" i="20"/>
  <c r="M1304" i="20"/>
  <c r="K1305" i="20"/>
  <c r="M1305" i="20"/>
  <c r="K1122" i="20"/>
  <c r="M1122" i="20"/>
  <c r="O1123" i="20"/>
  <c r="K1123" i="20"/>
  <c r="M1123" i="20"/>
  <c r="K897" i="20"/>
  <c r="M897" i="20"/>
  <c r="O898" i="20"/>
  <c r="K898" i="20"/>
  <c r="M898" i="20"/>
  <c r="O895" i="20"/>
  <c r="M895" i="20"/>
  <c r="K895" i="20"/>
  <c r="K1303" i="20"/>
  <c r="M1303" i="20"/>
  <c r="K1121" i="20"/>
  <c r="M1121" i="20"/>
  <c r="O1124" i="20"/>
  <c r="K1124" i="20"/>
  <c r="M1124" i="20"/>
  <c r="O899" i="20"/>
  <c r="M899" i="20"/>
  <c r="K899" i="20"/>
  <c r="M1300" i="20"/>
  <c r="K1300" i="20"/>
  <c r="M1118" i="20"/>
  <c r="K1118" i="20"/>
  <c r="O891" i="20"/>
  <c r="M891" i="20"/>
  <c r="K891" i="20"/>
  <c r="O856" i="20"/>
  <c r="M856" i="20"/>
  <c r="K856" i="20"/>
  <c r="K1069" i="20"/>
  <c r="M1069" i="20"/>
  <c r="M1250" i="20"/>
  <c r="K1250" i="20"/>
  <c r="M980" i="20"/>
  <c r="K980" i="20"/>
  <c r="M1050" i="20"/>
  <c r="K1050" i="20"/>
  <c r="M1278" i="20"/>
  <c r="K1278" i="20"/>
  <c r="M1099" i="20"/>
  <c r="K1099" i="20"/>
  <c r="M865" i="20"/>
  <c r="K865" i="20"/>
  <c r="K1031" i="20"/>
  <c r="M1031" i="20"/>
  <c r="M1288" i="20"/>
  <c r="K1288" i="20"/>
  <c r="M1199" i="20"/>
  <c r="K1199" i="20"/>
  <c r="M1221" i="20"/>
  <c r="K1221" i="20"/>
  <c r="M828" i="20"/>
  <c r="K828" i="20"/>
  <c r="M1269" i="20"/>
  <c r="K1269" i="20"/>
  <c r="O1021" i="20"/>
  <c r="M1021" i="20"/>
  <c r="K1021" i="20"/>
  <c r="O841" i="20"/>
  <c r="K841" i="20"/>
  <c r="M1091" i="20"/>
  <c r="K1091" i="20"/>
  <c r="O1102" i="20"/>
  <c r="M1102" i="20"/>
  <c r="K1102" i="20"/>
  <c r="M1081" i="20"/>
  <c r="K1081" i="20"/>
  <c r="M1112" i="20"/>
  <c r="K1112" i="20"/>
  <c r="M1023" i="20"/>
  <c r="K1023" i="20"/>
  <c r="M1071" i="20"/>
  <c r="K1071" i="20"/>
  <c r="M1252" i="20"/>
  <c r="K1252" i="20"/>
  <c r="O858" i="20"/>
  <c r="M858" i="20"/>
  <c r="K858" i="20"/>
  <c r="M885" i="20"/>
  <c r="K885" i="20"/>
  <c r="M1004" i="20"/>
  <c r="K1004" i="20"/>
  <c r="O839" i="20"/>
  <c r="M839" i="20"/>
  <c r="K839" i="20"/>
  <c r="M961" i="20"/>
  <c r="K961" i="20"/>
  <c r="M983" i="20"/>
  <c r="K983" i="20"/>
  <c r="M1052" i="20"/>
  <c r="K1052" i="20"/>
  <c r="M1233" i="20"/>
  <c r="K1233" i="20"/>
  <c r="M1280" i="20"/>
  <c r="K1280" i="20"/>
  <c r="M1191" i="20"/>
  <c r="K1191" i="20"/>
  <c r="M1213" i="20"/>
  <c r="K1213" i="20"/>
  <c r="M867" i="20"/>
  <c r="K867" i="20"/>
  <c r="K1033" i="20"/>
  <c r="M1033" i="20"/>
  <c r="M1261" i="20"/>
  <c r="K1261" i="20"/>
  <c r="K821" i="20"/>
  <c r="M821" i="20"/>
  <c r="M1013" i="20"/>
  <c r="K1013" i="20"/>
  <c r="M848" i="20"/>
  <c r="K848" i="20"/>
  <c r="O1061" i="20"/>
  <c r="M1061" i="20"/>
  <c r="K1061" i="20"/>
  <c r="M1242" i="20"/>
  <c r="K1242" i="20"/>
  <c r="M1290" i="20"/>
  <c r="K1290" i="20"/>
  <c r="K950" i="20"/>
  <c r="M950" i="20"/>
  <c r="M972" i="20"/>
  <c r="K972" i="20"/>
  <c r="M994" i="20"/>
  <c r="K994" i="20"/>
  <c r="M876" i="20"/>
  <c r="K876" i="20"/>
  <c r="M1042" i="20"/>
  <c r="K1042" i="20"/>
  <c r="M830" i="20"/>
  <c r="K830" i="20"/>
  <c r="M1202" i="20"/>
  <c r="K1202" i="20"/>
  <c r="O1224" i="20"/>
  <c r="M1224" i="20"/>
  <c r="K1224" i="20"/>
  <c r="M1271" i="20"/>
  <c r="K1271" i="20"/>
  <c r="M1003" i="20"/>
  <c r="K1003" i="20"/>
  <c r="M960" i="20"/>
  <c r="K960" i="20"/>
  <c r="K982" i="20"/>
  <c r="M982" i="20"/>
  <c r="M1232" i="20"/>
  <c r="K1232" i="20"/>
  <c r="M1190" i="20"/>
  <c r="K1190" i="20"/>
  <c r="M1212" i="20"/>
  <c r="K1212" i="20"/>
  <c r="M884" i="20"/>
  <c r="K884" i="20"/>
  <c r="M949" i="20"/>
  <c r="K949" i="20"/>
  <c r="M971" i="20"/>
  <c r="K971" i="20"/>
  <c r="M993" i="20"/>
  <c r="K993" i="20"/>
  <c r="M1201" i="20"/>
  <c r="K1201" i="20"/>
  <c r="M1223" i="20"/>
  <c r="K1223" i="20"/>
  <c r="M1204" i="20"/>
  <c r="K1204" i="20"/>
  <c r="M1092" i="20"/>
  <c r="K1092" i="20"/>
  <c r="M1225" i="20"/>
  <c r="K1225" i="20"/>
  <c r="M1114" i="20"/>
  <c r="K1114" i="20"/>
  <c r="M1073" i="20"/>
  <c r="K1073" i="20"/>
  <c r="M1203" i="20"/>
  <c r="K1203" i="20"/>
  <c r="M1093" i="20"/>
  <c r="K1093" i="20"/>
  <c r="M886" i="20"/>
  <c r="K886" i="20"/>
  <c r="M1005" i="20"/>
  <c r="K1005" i="20"/>
  <c r="K831" i="20"/>
  <c r="M831" i="20"/>
  <c r="M832" i="20"/>
  <c r="K832" i="20"/>
  <c r="M887" i="20"/>
  <c r="K887" i="20"/>
  <c r="K984" i="20"/>
  <c r="M984" i="20"/>
  <c r="M1006" i="20"/>
  <c r="K1006" i="20"/>
  <c r="K1053" i="20"/>
  <c r="M1053" i="20"/>
  <c r="M1234" i="20"/>
  <c r="K1234" i="20"/>
  <c r="O985" i="20"/>
  <c r="M985" i="20"/>
  <c r="K985" i="20"/>
  <c r="M1054" i="20"/>
  <c r="K1054" i="20"/>
  <c r="M1235" i="20"/>
  <c r="K1235" i="20"/>
  <c r="M1192" i="20"/>
  <c r="K1192" i="20"/>
  <c r="M1214" i="20"/>
  <c r="K1214" i="20"/>
  <c r="O1044" i="20"/>
  <c r="M1044" i="20"/>
  <c r="K1044" i="20"/>
  <c r="K1103" i="20"/>
  <c r="M1103" i="20"/>
  <c r="M1193" i="20"/>
  <c r="K1193" i="20"/>
  <c r="M1215" i="20"/>
  <c r="K1215" i="20"/>
  <c r="M1072" i="20"/>
  <c r="K1072" i="20"/>
  <c r="O822" i="20"/>
  <c r="M822" i="20"/>
  <c r="K822" i="20"/>
  <c r="M1104" i="20"/>
  <c r="K1104" i="20"/>
  <c r="M823" i="20"/>
  <c r="K823" i="20"/>
  <c r="M1113" i="20"/>
  <c r="K1113" i="20"/>
  <c r="M1062" i="20"/>
  <c r="K1062" i="20"/>
  <c r="O1226" i="20"/>
  <c r="M1226" i="20"/>
  <c r="K1226" i="20"/>
  <c r="M1063" i="20"/>
  <c r="K1063" i="20"/>
  <c r="M1291" i="20"/>
  <c r="K1291" i="20"/>
  <c r="M878" i="20"/>
  <c r="K878" i="20"/>
  <c r="M973" i="20"/>
  <c r="K973" i="20"/>
  <c r="M995" i="20"/>
  <c r="K995" i="20"/>
  <c r="M1292" i="20"/>
  <c r="K1292" i="20"/>
  <c r="O877" i="20"/>
  <c r="M877" i="20"/>
  <c r="K877" i="20"/>
  <c r="M974" i="20"/>
  <c r="K974" i="20"/>
  <c r="M996" i="20"/>
  <c r="K996" i="20"/>
  <c r="M1043" i="20"/>
  <c r="K1043" i="20"/>
  <c r="M1273" i="20"/>
  <c r="K1273" i="20"/>
  <c r="K1024" i="20"/>
  <c r="M1024" i="20"/>
  <c r="M859" i="20"/>
  <c r="K859" i="20"/>
  <c r="M1025" i="20"/>
  <c r="K1025" i="20"/>
  <c r="M1253" i="20"/>
  <c r="K1253" i="20"/>
  <c r="K860" i="20"/>
  <c r="M860" i="20"/>
  <c r="M1254" i="20"/>
  <c r="K1254" i="20"/>
  <c r="M962" i="20"/>
  <c r="K962" i="20"/>
  <c r="M1281" i="20"/>
  <c r="K1281" i="20"/>
  <c r="M963" i="20"/>
  <c r="K963" i="20"/>
  <c r="K1282" i="20"/>
  <c r="M1282" i="20"/>
  <c r="O868" i="20"/>
  <c r="K868" i="20"/>
  <c r="M868" i="20"/>
  <c r="M1034" i="20"/>
  <c r="K1034" i="20"/>
  <c r="M1262" i="20"/>
  <c r="K1262" i="20"/>
  <c r="M1272" i="20"/>
  <c r="K1272" i="20"/>
  <c r="O869" i="20"/>
  <c r="M869" i="20"/>
  <c r="K869" i="20"/>
  <c r="M1035" i="20"/>
  <c r="K1035" i="20"/>
  <c r="O1082" i="20"/>
  <c r="M1082" i="20"/>
  <c r="K1082" i="20"/>
  <c r="M1263" i="20"/>
  <c r="K1263" i="20"/>
  <c r="M1014" i="20"/>
  <c r="K1014" i="20"/>
  <c r="M1083" i="20"/>
  <c r="K1083" i="20"/>
  <c r="M849" i="20"/>
  <c r="K849" i="20"/>
  <c r="K1015" i="20"/>
  <c r="M1015" i="20"/>
  <c r="O1243" i="20"/>
  <c r="M1243" i="20"/>
  <c r="K1243" i="20"/>
  <c r="M850" i="20"/>
  <c r="K850" i="20"/>
  <c r="K1244" i="20"/>
  <c r="M1244" i="20"/>
  <c r="M951" i="20"/>
  <c r="K951" i="20"/>
  <c r="M952" i="20"/>
  <c r="K952" i="20"/>
  <c r="M975" i="20"/>
  <c r="K975" i="20"/>
  <c r="M997" i="20"/>
  <c r="K997" i="20"/>
  <c r="M1045" i="20"/>
  <c r="K1045" i="20"/>
  <c r="K1115" i="20"/>
  <c r="M1115" i="20"/>
  <c r="O1205" i="20"/>
  <c r="K1205" i="20"/>
  <c r="M1205" i="20"/>
  <c r="M1227" i="20"/>
  <c r="K1227" i="20"/>
  <c r="K1094" i="20"/>
  <c r="M1094" i="20"/>
  <c r="M1074" i="20"/>
  <c r="K1074" i="20"/>
  <c r="K888" i="20"/>
  <c r="M888" i="20"/>
  <c r="M1007" i="20"/>
  <c r="K1007" i="20"/>
  <c r="M986" i="20"/>
  <c r="K986" i="20"/>
  <c r="K1055" i="20"/>
  <c r="M1055" i="20"/>
  <c r="M1236" i="20"/>
  <c r="K1236" i="20"/>
  <c r="M1194" i="20"/>
  <c r="K1194" i="20"/>
  <c r="M1216" i="20"/>
  <c r="K1216" i="20"/>
  <c r="M1105" i="20"/>
  <c r="K1105" i="20"/>
  <c r="O879" i="20"/>
  <c r="K879" i="20"/>
  <c r="M879" i="20"/>
  <c r="K833" i="20"/>
  <c r="M833" i="20"/>
  <c r="M824" i="20"/>
  <c r="K824" i="20"/>
  <c r="M1064" i="20"/>
  <c r="K1064" i="20"/>
  <c r="M1293" i="20"/>
  <c r="K1293" i="20"/>
  <c r="M953" i="20"/>
  <c r="K953" i="20"/>
  <c r="M1274" i="20"/>
  <c r="K1274" i="20"/>
  <c r="M1026" i="20"/>
  <c r="K1026" i="20"/>
  <c r="K861" i="20"/>
  <c r="M861" i="20"/>
  <c r="M1255" i="20"/>
  <c r="K1255" i="20"/>
  <c r="O964" i="20"/>
  <c r="K964" i="20"/>
  <c r="M964" i="20"/>
  <c r="M1283" i="20"/>
  <c r="K1283" i="20"/>
  <c r="O870" i="20"/>
  <c r="M870" i="20"/>
  <c r="K870" i="20"/>
  <c r="M1036" i="20"/>
  <c r="K1036" i="20"/>
  <c r="O1264" i="20"/>
  <c r="M1264" i="20"/>
  <c r="K1264" i="20"/>
  <c r="M1084" i="20"/>
  <c r="K1084" i="20"/>
  <c r="M1016" i="20"/>
  <c r="K1016" i="20"/>
  <c r="M851" i="20"/>
  <c r="K851" i="20"/>
  <c r="K1245" i="20"/>
  <c r="M1245" i="20"/>
  <c r="O1002" i="20"/>
  <c r="K1002" i="20"/>
  <c r="M1002" i="20"/>
  <c r="K1231" i="20"/>
  <c r="M1231" i="20"/>
  <c r="K1189" i="20"/>
  <c r="M1189" i="20"/>
  <c r="K1211" i="20"/>
  <c r="M1211" i="20"/>
  <c r="K883" i="20"/>
  <c r="M883" i="20"/>
  <c r="K970" i="20"/>
  <c r="M970" i="20"/>
  <c r="K992" i="20"/>
  <c r="M992" i="20"/>
  <c r="K1200" i="20"/>
  <c r="M1200" i="20"/>
  <c r="O1222" i="20"/>
  <c r="K1222" i="20"/>
  <c r="M1222" i="20"/>
  <c r="O981" i="20"/>
  <c r="K981" i="20"/>
  <c r="M981" i="20"/>
  <c r="K959" i="20"/>
  <c r="M959" i="20"/>
  <c r="K838" i="20"/>
  <c r="M838" i="20"/>
  <c r="O820" i="20"/>
  <c r="K820" i="20"/>
  <c r="M820" i="20"/>
  <c r="K948" i="20"/>
  <c r="M948" i="20"/>
  <c r="K829" i="20"/>
  <c r="M829" i="20"/>
  <c r="K1070" i="20"/>
  <c r="M1070" i="20"/>
  <c r="K1101" i="20"/>
  <c r="M1101" i="20"/>
  <c r="M1060" i="20"/>
  <c r="K1060" i="20"/>
  <c r="K1051" i="20"/>
  <c r="M1051" i="20"/>
  <c r="K1289" i="20"/>
  <c r="M1289" i="20"/>
  <c r="K875" i="20"/>
  <c r="M875" i="20"/>
  <c r="K1041" i="20"/>
  <c r="M1041" i="20"/>
  <c r="M1478" i="20"/>
  <c r="K1279" i="20"/>
  <c r="M1279" i="20"/>
  <c r="M1032" i="20"/>
  <c r="K1032" i="20"/>
  <c r="K847" i="20"/>
  <c r="M847" i="20"/>
  <c r="K1080" i="20"/>
  <c r="M1080" i="20"/>
  <c r="K1260" i="20"/>
  <c r="M1260" i="20"/>
  <c r="K1012" i="20"/>
  <c r="M1012" i="20"/>
  <c r="O866" i="20"/>
  <c r="M866" i="20"/>
  <c r="K866" i="20"/>
  <c r="K1241" i="20"/>
  <c r="M1241" i="20"/>
  <c r="K857" i="20"/>
  <c r="M857" i="20"/>
  <c r="O1169" i="20"/>
  <c r="M1111" i="20"/>
  <c r="K1111" i="20"/>
  <c r="M1090" i="20"/>
  <c r="K1090" i="20"/>
  <c r="K1270" i="20"/>
  <c r="M1270" i="20"/>
  <c r="M1022" i="20"/>
  <c r="K1022" i="20"/>
  <c r="K1251" i="20"/>
  <c r="M1251" i="20"/>
  <c r="O902" i="20"/>
  <c r="M902" i="20"/>
  <c r="K902" i="20"/>
  <c r="O1566" i="20"/>
  <c r="O1664" i="20"/>
  <c r="M1700" i="20"/>
  <c r="O1151" i="20"/>
  <c r="M1131" i="20"/>
  <c r="K1131" i="20"/>
  <c r="O1127" i="20"/>
  <c r="M1127" i="20"/>
  <c r="K1127" i="20"/>
  <c r="M1308" i="20"/>
  <c r="K1308" i="20"/>
  <c r="O1349" i="20"/>
  <c r="O846" i="20"/>
  <c r="M846" i="20"/>
  <c r="K846" i="20"/>
  <c r="O962" i="20"/>
  <c r="M969" i="20"/>
  <c r="K969" i="20"/>
  <c r="M1011" i="20"/>
  <c r="K1011" i="20"/>
  <c r="M1098" i="20"/>
  <c r="K1098" i="20"/>
  <c r="M1133" i="20"/>
  <c r="K1133" i="20"/>
  <c r="M903" i="20"/>
  <c r="K903" i="20"/>
  <c r="M1136" i="20"/>
  <c r="K1136" i="20"/>
  <c r="M1240" i="20"/>
  <c r="K1240" i="20"/>
  <c r="O904" i="20"/>
  <c r="M904" i="20"/>
  <c r="K904" i="20"/>
  <c r="O1059" i="20"/>
  <c r="M1059" i="20"/>
  <c r="K1059" i="20"/>
  <c r="M1287" i="20"/>
  <c r="K1287" i="20"/>
  <c r="M1309" i="20"/>
  <c r="K1309" i="20"/>
  <c r="O907" i="20"/>
  <c r="M907" i="20"/>
  <c r="K907" i="20"/>
  <c r="O958" i="20"/>
  <c r="M958" i="20"/>
  <c r="K958" i="20"/>
  <c r="O1040" i="20"/>
  <c r="M1040" i="20"/>
  <c r="K1040" i="20"/>
  <c r="O1175" i="20"/>
  <c r="K1310" i="20"/>
  <c r="M1310" i="20"/>
  <c r="M908" i="20"/>
  <c r="K908" i="20"/>
  <c r="M1268" i="20"/>
  <c r="K1268" i="20"/>
  <c r="K1020" i="20"/>
  <c r="M1020" i="20"/>
  <c r="O1145" i="20"/>
  <c r="M1311" i="20"/>
  <c r="K1311" i="20"/>
  <c r="K1474" i="20"/>
  <c r="K1479" i="20"/>
  <c r="K874" i="20"/>
  <c r="M874" i="20"/>
  <c r="K1249" i="20"/>
  <c r="M1249" i="20"/>
  <c r="K991" i="20"/>
  <c r="M991" i="20"/>
  <c r="M1001" i="20"/>
  <c r="K1001" i="20"/>
  <c r="M1088" i="20"/>
  <c r="K1088" i="20"/>
  <c r="M1109" i="20"/>
  <c r="K1109" i="20"/>
  <c r="M1128" i="20"/>
  <c r="K1128" i="20"/>
  <c r="K1188" i="20"/>
  <c r="M1188" i="20"/>
  <c r="O1380" i="20"/>
  <c r="M1078" i="20"/>
  <c r="K1078" i="20"/>
  <c r="K1068" i="20"/>
  <c r="M1068" i="20"/>
  <c r="M1210" i="20"/>
  <c r="K1210" i="20"/>
  <c r="M1421" i="20"/>
  <c r="M1137" i="20"/>
  <c r="K1137" i="20"/>
  <c r="M1861" i="20"/>
  <c r="O1129" i="20"/>
  <c r="M1129" i="20"/>
  <c r="K1129" i="20"/>
  <c r="O837" i="20"/>
  <c r="M837" i="20"/>
  <c r="K837" i="20"/>
  <c r="M1049" i="20"/>
  <c r="K1049" i="20"/>
  <c r="M947" i="20"/>
  <c r="K947" i="20"/>
  <c r="M1130" i="20"/>
  <c r="K1130" i="20"/>
  <c r="M855" i="20"/>
  <c r="K855" i="20"/>
  <c r="K1030" i="20"/>
  <c r="M1030" i="20"/>
  <c r="K819" i="20"/>
  <c r="M819" i="20"/>
  <c r="M1132" i="20"/>
  <c r="K1132" i="20"/>
  <c r="K1259" i="20"/>
  <c r="M1259" i="20"/>
  <c r="O1098" i="20"/>
  <c r="O1241" i="20"/>
  <c r="O842" i="20"/>
  <c r="M842" i="20"/>
  <c r="O1079" i="20"/>
  <c r="K1079" i="20"/>
  <c r="M1079" i="20"/>
  <c r="O946" i="20"/>
  <c r="M946" i="20"/>
  <c r="K946" i="20"/>
  <c r="O1279" i="20"/>
  <c r="O1855" i="20"/>
  <c r="O1167" i="20"/>
  <c r="K1392" i="20"/>
  <c r="M957" i="20"/>
  <c r="K957" i="20"/>
  <c r="O1141" i="20"/>
  <c r="K1187" i="20"/>
  <c r="M1187" i="20"/>
  <c r="O1073" i="20"/>
  <c r="O979" i="20"/>
  <c r="K979" i="20"/>
  <c r="M979" i="20"/>
  <c r="O1856" i="20"/>
  <c r="M894" i="20"/>
  <c r="K1394" i="20"/>
  <c r="M1209" i="20"/>
  <c r="K1209" i="20"/>
  <c r="O1318" i="20"/>
  <c r="O1700" i="20"/>
  <c r="O1338" i="20"/>
  <c r="O1578" i="20"/>
  <c r="O1767" i="20"/>
  <c r="M1100" i="20"/>
  <c r="K1100" i="20"/>
  <c r="O1171" i="20"/>
  <c r="O1375" i="20"/>
  <c r="M1856" i="20"/>
  <c r="M968" i="20"/>
  <c r="K968" i="20"/>
  <c r="K1198" i="20"/>
  <c r="M1198" i="20"/>
  <c r="K1421" i="20"/>
  <c r="O1559" i="20"/>
  <c r="O1161" i="20"/>
  <c r="O915" i="20"/>
  <c r="O1149" i="20"/>
  <c r="K894" i="20"/>
  <c r="M1089" i="20"/>
  <c r="K1089" i="20"/>
  <c r="M1220" i="20"/>
  <c r="K1220" i="20"/>
  <c r="M1467" i="20"/>
  <c r="K1664" i="20"/>
  <c r="K1110" i="20"/>
  <c r="M1110" i="20"/>
  <c r="M990" i="20"/>
  <c r="K990" i="20"/>
  <c r="O1347" i="20"/>
  <c r="M1474" i="20"/>
  <c r="O1586" i="20"/>
  <c r="O992" i="20"/>
  <c r="O1203" i="20"/>
  <c r="O960" i="20"/>
  <c r="O1260" i="20"/>
  <c r="O1042" i="20"/>
  <c r="O1281" i="20"/>
  <c r="O1023" i="20"/>
  <c r="O1100" i="20"/>
  <c r="O1283" i="20"/>
  <c r="O1083" i="20"/>
  <c r="O1287" i="20"/>
  <c r="O1081" i="20"/>
  <c r="O1063" i="20"/>
  <c r="O1004" i="20"/>
  <c r="O1025" i="20"/>
  <c r="O1245" i="20"/>
  <c r="O1288" i="20"/>
  <c r="O969" i="20"/>
  <c r="O1199" i="20"/>
  <c r="O983" i="20"/>
  <c r="O1006" i="20"/>
  <c r="O878" i="20"/>
  <c r="O883" i="20"/>
  <c r="O1220" i="20"/>
  <c r="O859" i="20"/>
  <c r="O1262" i="20"/>
  <c r="O948" i="20"/>
  <c r="O990" i="20"/>
  <c r="O1011" i="20"/>
  <c r="O1201" i="20"/>
  <c r="M1443" i="20"/>
  <c r="O927" i="20"/>
  <c r="M1383" i="20"/>
  <c r="K1443" i="20"/>
  <c r="O1635" i="20"/>
  <c r="M919" i="20"/>
  <c r="M1351" i="20"/>
  <c r="K1371" i="20"/>
  <c r="O1443" i="20"/>
  <c r="M1479" i="20"/>
  <c r="O1695" i="20"/>
  <c r="O1760" i="20"/>
  <c r="O919" i="20"/>
  <c r="O1153" i="20"/>
  <c r="M1371" i="20"/>
  <c r="O1384" i="20"/>
  <c r="O1435" i="20"/>
  <c r="O1439" i="20"/>
  <c r="K1580" i="20"/>
  <c r="O1608" i="20"/>
  <c r="M1860" i="20"/>
  <c r="O897" i="20"/>
  <c r="O1165" i="20"/>
  <c r="O1320" i="20"/>
  <c r="O1401" i="20"/>
  <c r="M1580" i="20"/>
  <c r="O1591" i="20"/>
  <c r="O1643" i="20"/>
  <c r="O1683" i="20"/>
  <c r="O1715" i="20"/>
  <c r="O1732" i="20"/>
  <c r="O1740" i="20"/>
  <c r="O1859" i="20"/>
  <c r="O1300" i="20"/>
  <c r="O1345" i="20"/>
  <c r="K1372" i="20"/>
  <c r="O1574" i="20"/>
  <c r="O1667" i="20"/>
  <c r="K1772" i="20"/>
  <c r="O1860" i="20"/>
  <c r="K1861" i="20"/>
  <c r="O923" i="20"/>
  <c r="O1330" i="20"/>
  <c r="O1392" i="20"/>
  <c r="O1456" i="20"/>
  <c r="K1466" i="20"/>
  <c r="O1616" i="20"/>
  <c r="O1624" i="20"/>
  <c r="M1772" i="20"/>
  <c r="O1322" i="20"/>
  <c r="O1353" i="20"/>
  <c r="O1403" i="20"/>
  <c r="O1452" i="20"/>
  <c r="O1555" i="20"/>
  <c r="O1562" i="20"/>
  <c r="O1602" i="20"/>
  <c r="O1610" i="20"/>
  <c r="O1691" i="20"/>
  <c r="O1707" i="20"/>
  <c r="O1723" i="20"/>
  <c r="M840" i="20"/>
  <c r="O1447" i="20"/>
  <c r="K1467" i="20"/>
  <c r="O1639" i="20"/>
  <c r="O1679" i="20"/>
  <c r="K1717" i="20"/>
  <c r="O1756" i="20"/>
  <c r="O1764" i="20"/>
  <c r="K1773" i="20"/>
  <c r="M1864" i="20"/>
  <c r="O1304" i="20"/>
  <c r="M1394" i="20"/>
  <c r="O1471" i="20"/>
  <c r="K1492" i="20"/>
  <c r="O1570" i="20"/>
  <c r="O1655" i="20"/>
  <c r="M1717" i="20"/>
  <c r="M1773" i="20"/>
  <c r="O1157" i="20"/>
  <c r="O1326" i="20"/>
  <c r="O1334" i="20"/>
  <c r="K1405" i="20"/>
  <c r="O1467" i="20"/>
  <c r="K1478" i="20"/>
  <c r="O1620" i="20"/>
  <c r="O1663" i="20"/>
  <c r="O1699" i="20"/>
  <c r="O1736" i="20"/>
  <c r="O1744" i="20"/>
  <c r="O1388" i="20"/>
  <c r="O1405" i="20"/>
  <c r="K1442" i="20"/>
  <c r="O1482" i="20"/>
  <c r="M1493" i="20"/>
  <c r="O1612" i="20"/>
  <c r="K1774" i="20"/>
  <c r="K842" i="20"/>
  <c r="O1478" i="20"/>
  <c r="K1493" i="20"/>
  <c r="O1647" i="20"/>
  <c r="O1719" i="20"/>
  <c r="O831" i="20"/>
  <c r="O824" i="20"/>
  <c r="O828" i="20"/>
  <c r="O832" i="20"/>
  <c r="O849" i="20"/>
  <c r="O865" i="20"/>
  <c r="O829" i="20"/>
  <c r="O833" i="20"/>
  <c r="O850" i="20"/>
  <c r="O860" i="20"/>
  <c r="O830" i="20"/>
  <c r="O847" i="20"/>
  <c r="O851" i="20"/>
  <c r="O848" i="20"/>
  <c r="O867" i="20"/>
  <c r="O861" i="20"/>
  <c r="O876" i="20"/>
  <c r="O903" i="20"/>
  <c r="O911" i="20"/>
  <c r="O951" i="20"/>
  <c r="O971" i="20"/>
  <c r="O974" i="20"/>
  <c r="O996" i="20"/>
  <c r="O1003" i="20"/>
  <c r="O1005" i="20"/>
  <c r="O1007" i="20"/>
  <c r="O1032" i="20"/>
  <c r="O1035" i="20"/>
  <c r="O1053" i="20"/>
  <c r="O1062" i="20"/>
  <c r="O1064" i="20"/>
  <c r="O1068" i="20"/>
  <c r="O1080" i="20"/>
  <c r="O819" i="20"/>
  <c r="O821" i="20"/>
  <c r="O823" i="20"/>
  <c r="O838" i="20"/>
  <c r="O840" i="20"/>
  <c r="O855" i="20"/>
  <c r="O857" i="20"/>
  <c r="O874" i="20"/>
  <c r="O908" i="20"/>
  <c r="O952" i="20"/>
  <c r="O959" i="20"/>
  <c r="O961" i="20"/>
  <c r="O963" i="20"/>
  <c r="O975" i="20"/>
  <c r="O997" i="20"/>
  <c r="O1001" i="20"/>
  <c r="O1015" i="20"/>
  <c r="O1022" i="20"/>
  <c r="O1024" i="20"/>
  <c r="O1026" i="20"/>
  <c r="O1030" i="20"/>
  <c r="O1036" i="20"/>
  <c r="O1054" i="20"/>
  <c r="O1072" i="20"/>
  <c r="M841" i="20"/>
  <c r="O875" i="20"/>
  <c r="O884" i="20"/>
  <c r="O887" i="20"/>
  <c r="O953" i="20"/>
  <c r="O957" i="20"/>
  <c r="O982" i="20"/>
  <c r="O984" i="20"/>
  <c r="O986" i="20"/>
  <c r="O994" i="20"/>
  <c r="O1013" i="20"/>
  <c r="O1016" i="20"/>
  <c r="O1020" i="20"/>
  <c r="O1051" i="20"/>
  <c r="O1055" i="20"/>
  <c r="O885" i="20"/>
  <c r="O938" i="20"/>
  <c r="O950" i="20"/>
  <c r="O973" i="20"/>
  <c r="O980" i="20"/>
  <c r="O995" i="20"/>
  <c r="O1034" i="20"/>
  <c r="O1041" i="20"/>
  <c r="O1043" i="20"/>
  <c r="O1045" i="20"/>
  <c r="O1049" i="20"/>
  <c r="O1052" i="20"/>
  <c r="O1070" i="20"/>
  <c r="O1078" i="20"/>
  <c r="O886" i="20"/>
  <c r="O888" i="20"/>
  <c r="O896" i="20"/>
  <c r="O914" i="20"/>
  <c r="O918" i="20"/>
  <c r="O922" i="20"/>
  <c r="O926" i="20"/>
  <c r="O947" i="20"/>
  <c r="O949" i="20"/>
  <c r="O968" i="20"/>
  <c r="O970" i="20"/>
  <c r="O972" i="20"/>
  <c r="O991" i="20"/>
  <c r="O993" i="20"/>
  <c r="O1012" i="20"/>
  <c r="O1014" i="20"/>
  <c r="O1031" i="20"/>
  <c r="O1033" i="20"/>
  <c r="O1050" i="20"/>
  <c r="O1069" i="20"/>
  <c r="O1101" i="20"/>
  <c r="O1132" i="20"/>
  <c r="O1136" i="20"/>
  <c r="O1190" i="20"/>
  <c r="O1194" i="20"/>
  <c r="O1210" i="20"/>
  <c r="O1214" i="20"/>
  <c r="O1234" i="20"/>
  <c r="O1249" i="20"/>
  <c r="O1253" i="20"/>
  <c r="O1268" i="20"/>
  <c r="O1272" i="20"/>
  <c r="O1060" i="20"/>
  <c r="O1071" i="20"/>
  <c r="O1103" i="20"/>
  <c r="O1113" i="20"/>
  <c r="O1115" i="20"/>
  <c r="O1133" i="20"/>
  <c r="O1137" i="20"/>
  <c r="O1187" i="20"/>
  <c r="O1191" i="20"/>
  <c r="O1211" i="20"/>
  <c r="O1215" i="20"/>
  <c r="O1231" i="20"/>
  <c r="O1235" i="20"/>
  <c r="O1250" i="20"/>
  <c r="O1254" i="20"/>
  <c r="O1269" i="20"/>
  <c r="O1273" i="20"/>
  <c r="O1084" i="20"/>
  <c r="O1089" i="20"/>
  <c r="O1092" i="20"/>
  <c r="O1094" i="20"/>
  <c r="O1104" i="20"/>
  <c r="O1111" i="20"/>
  <c r="O1188" i="20"/>
  <c r="O1192" i="20"/>
  <c r="O1212" i="20"/>
  <c r="O1216" i="20"/>
  <c r="O1232" i="20"/>
  <c r="O1236" i="20"/>
  <c r="O1251" i="20"/>
  <c r="O1255" i="20"/>
  <c r="O1270" i="20"/>
  <c r="O1274" i="20"/>
  <c r="O1074" i="20"/>
  <c r="O1088" i="20"/>
  <c r="O1090" i="20"/>
  <c r="O1105" i="20"/>
  <c r="O1109" i="20"/>
  <c r="O1131" i="20"/>
  <c r="O1189" i="20"/>
  <c r="O1193" i="20"/>
  <c r="O1209" i="20"/>
  <c r="O1213" i="20"/>
  <c r="O1233" i="20"/>
  <c r="O1252" i="20"/>
  <c r="O1271" i="20"/>
  <c r="O1091" i="20"/>
  <c r="O1093" i="20"/>
  <c r="O1110" i="20"/>
  <c r="O1112" i="20"/>
  <c r="O1114" i="20"/>
  <c r="O1121" i="20"/>
  <c r="O1140" i="20"/>
  <c r="O1148" i="20"/>
  <c r="O1152" i="20"/>
  <c r="O1156" i="20"/>
  <c r="O1168" i="20"/>
  <c r="O1172" i="20"/>
  <c r="O1176" i="20"/>
  <c r="O1179" i="20"/>
  <c r="O1198" i="20"/>
  <c r="O1200" i="20"/>
  <c r="O1202" i="20"/>
  <c r="O1204" i="20"/>
  <c r="O1221" i="20"/>
  <c r="O1223" i="20"/>
  <c r="O1225" i="20"/>
  <c r="O1227" i="20"/>
  <c r="O1240" i="20"/>
  <c r="O1242" i="20"/>
  <c r="O1244" i="20"/>
  <c r="O1259" i="20"/>
  <c r="O1261" i="20"/>
  <c r="O1263" i="20"/>
  <c r="O1278" i="20"/>
  <c r="O1280" i="20"/>
  <c r="O1282" i="20"/>
  <c r="O1319" i="20"/>
  <c r="O1327" i="20"/>
  <c r="O1099" i="20"/>
  <c r="O1118" i="20"/>
  <c r="O1122" i="20"/>
  <c r="O1128" i="20"/>
  <c r="O1130" i="20"/>
  <c r="O1289" i="20"/>
  <c r="O1290" i="20"/>
  <c r="O1291" i="20"/>
  <c r="O1292" i="20"/>
  <c r="O1293" i="20"/>
  <c r="O1305" i="20"/>
  <c r="O1339" i="20"/>
  <c r="O1342" i="20"/>
  <c r="O1317" i="20"/>
  <c r="O1321" i="20"/>
  <c r="O1325" i="20"/>
  <c r="O1303" i="20"/>
  <c r="O1308" i="20"/>
  <c r="O1309" i="20"/>
  <c r="O1310" i="20"/>
  <c r="O1311" i="20"/>
  <c r="O1335" i="20"/>
  <c r="O1346" i="20"/>
  <c r="M1372" i="20"/>
  <c r="K1374" i="20"/>
  <c r="M1393" i="20"/>
  <c r="M1402" i="20"/>
  <c r="O1544" i="20"/>
  <c r="O1354" i="20"/>
  <c r="O1376" i="20"/>
  <c r="O1381" i="20"/>
  <c r="K1383" i="20"/>
  <c r="O1385" i="20"/>
  <c r="O1389" i="20"/>
  <c r="O1393" i="20"/>
  <c r="O1397" i="20"/>
  <c r="O1402" i="20"/>
  <c r="M1374" i="20"/>
  <c r="O1513" i="20"/>
  <c r="O1502" i="20"/>
  <c r="O1507" i="20"/>
  <c r="O1512" i="20"/>
  <c r="O1514" i="20"/>
  <c r="O1518" i="20"/>
  <c r="O1522" i="20"/>
  <c r="O1526" i="20"/>
  <c r="O1530" i="20"/>
  <c r="O1534" i="20"/>
  <c r="O1538" i="20"/>
  <c r="O1543" i="20"/>
  <c r="O1547" i="20"/>
  <c r="O1552" i="20"/>
  <c r="O1571" i="20"/>
  <c r="O1577" i="20"/>
  <c r="O1587" i="20"/>
  <c r="O1592" i="20"/>
  <c r="O1593" i="20"/>
  <c r="O1594" i="20"/>
  <c r="O1595" i="20"/>
  <c r="O1617" i="20"/>
  <c r="O1621" i="20"/>
  <c r="O1646" i="20"/>
  <c r="O1666" i="20"/>
  <c r="M1442" i="20"/>
  <c r="M1466" i="20"/>
  <c r="M1492" i="20"/>
  <c r="O1503" i="20"/>
  <c r="O1519" i="20"/>
  <c r="O1523" i="20"/>
  <c r="O1527" i="20"/>
  <c r="O1535" i="20"/>
  <c r="O1548" i="20"/>
  <c r="O1553" i="20"/>
  <c r="O1565" i="20"/>
  <c r="O1575" i="20"/>
  <c r="O1611" i="20"/>
  <c r="O1625" i="20"/>
  <c r="O1642" i="20"/>
  <c r="O1654" i="20"/>
  <c r="O1662" i="20"/>
  <c r="O1563" i="20"/>
  <c r="O1569" i="20"/>
  <c r="K1579" i="20"/>
  <c r="O1579" i="20"/>
  <c r="O1585" i="20"/>
  <c r="O1615" i="20"/>
  <c r="O1632" i="20"/>
  <c r="O1638" i="20"/>
  <c r="O1735" i="20"/>
  <c r="O1763" i="20"/>
  <c r="O1567" i="20"/>
  <c r="O1573" i="20"/>
  <c r="M1579" i="20"/>
  <c r="O1583" i="20"/>
  <c r="O1598" i="20"/>
  <c r="O1603" i="20"/>
  <c r="O1604" i="20"/>
  <c r="O1605" i="20"/>
  <c r="O1609" i="20"/>
  <c r="O1613" i="20"/>
  <c r="O1623" i="20"/>
  <c r="O1634" i="20"/>
  <c r="O1690" i="20"/>
  <c r="O1718" i="20"/>
  <c r="M1718" i="20"/>
  <c r="K1718" i="20"/>
  <c r="O1686" i="20"/>
  <c r="O1714" i="20"/>
  <c r="O1739" i="20"/>
  <c r="O1751" i="20"/>
  <c r="K1663" i="20"/>
  <c r="O1682" i="20"/>
  <c r="O1698" i="20"/>
  <c r="O1706" i="20"/>
  <c r="O1743" i="20"/>
  <c r="O1755" i="20"/>
  <c r="O1674" i="20"/>
  <c r="O1678" i="20"/>
  <c r="O1694" i="20"/>
  <c r="M1694" i="20"/>
  <c r="K1694" i="20"/>
  <c r="O1710" i="20"/>
  <c r="O1722" i="20"/>
  <c r="O1731" i="20"/>
  <c r="O1759" i="20"/>
  <c r="M1759" i="20"/>
  <c r="K1759" i="20"/>
  <c r="O1775" i="20"/>
  <c r="M1775" i="20"/>
  <c r="K1775" i="20"/>
  <c r="O1768" i="20"/>
  <c r="M1774" i="20"/>
  <c r="K1760" i="20"/>
  <c r="K1854" i="20"/>
  <c r="O1864" i="20"/>
  <c r="K1865" i="20"/>
  <c r="M1854" i="20"/>
  <c r="K1855" i="20"/>
  <c r="K1859" i="20"/>
  <c r="M1865" i="20"/>
  <c r="H809" i="20"/>
  <c r="H808" i="20"/>
  <c r="O808" i="20" s="1"/>
  <c r="H807" i="20"/>
  <c r="K807" i="20" s="1"/>
  <c r="H806" i="20"/>
  <c r="H805" i="20"/>
  <c r="K805" i="20" s="1"/>
  <c r="H804" i="20"/>
  <c r="O804" i="20" s="1"/>
  <c r="H803" i="20"/>
  <c r="O803" i="20" s="1"/>
  <c r="H802" i="20"/>
  <c r="O802" i="20" s="1"/>
  <c r="H801" i="20"/>
  <c r="K801" i="20" s="1"/>
  <c r="H798" i="20"/>
  <c r="H797" i="20"/>
  <c r="H796" i="20"/>
  <c r="O796" i="20" s="1"/>
  <c r="H795" i="20"/>
  <c r="O795" i="20" s="1"/>
  <c r="H794" i="20"/>
  <c r="O794" i="20" s="1"/>
  <c r="H793" i="20"/>
  <c r="H792" i="20"/>
  <c r="O792" i="20" s="1"/>
  <c r="H791" i="20"/>
  <c r="K791" i="20" s="1"/>
  <c r="H790" i="20"/>
  <c r="H789" i="20"/>
  <c r="K789" i="20" s="1"/>
  <c r="H788" i="20"/>
  <c r="O788" i="20" s="1"/>
  <c r="H787" i="20"/>
  <c r="K787" i="20" s="1"/>
  <c r="H786" i="20"/>
  <c r="H785" i="20"/>
  <c r="K785" i="20" s="1"/>
  <c r="F782" i="20"/>
  <c r="H782" i="20" s="1"/>
  <c r="H779" i="20"/>
  <c r="H778" i="20"/>
  <c r="K778" i="20" s="1"/>
  <c r="H777" i="20"/>
  <c r="O777" i="20" s="1"/>
  <c r="H776" i="20"/>
  <c r="K776" i="20" s="1"/>
  <c r="H775" i="20"/>
  <c r="H774" i="20"/>
  <c r="K774" i="20" s="1"/>
  <c r="H773" i="20"/>
  <c r="O773" i="20" s="1"/>
  <c r="H772" i="20"/>
  <c r="K772" i="20" s="1"/>
  <c r="H771" i="20"/>
  <c r="H770" i="20"/>
  <c r="K770" i="20" s="1"/>
  <c r="H769" i="20"/>
  <c r="O769" i="20" s="1"/>
  <c r="H768" i="20"/>
  <c r="K768" i="20" s="1"/>
  <c r="H763" i="20"/>
  <c r="H762" i="20"/>
  <c r="K762" i="20" s="1"/>
  <c r="H761" i="20"/>
  <c r="O761" i="20" s="1"/>
  <c r="H760" i="20"/>
  <c r="K760" i="20" s="1"/>
  <c r="H759" i="20"/>
  <c r="H758" i="20"/>
  <c r="K758" i="20" s="1"/>
  <c r="H757" i="20"/>
  <c r="O757" i="20" s="1"/>
  <c r="H756" i="20"/>
  <c r="K756" i="20" s="1"/>
  <c r="H755" i="20"/>
  <c r="H754" i="20"/>
  <c r="K754" i="20" s="1"/>
  <c r="H753" i="20"/>
  <c r="O753" i="20" s="1"/>
  <c r="H752" i="20"/>
  <c r="K752" i="20" s="1"/>
  <c r="H751" i="20"/>
  <c r="H750" i="20"/>
  <c r="K750" i="20" s="1"/>
  <c r="H749" i="20"/>
  <c r="O749" i="20" s="1"/>
  <c r="H748" i="20"/>
  <c r="K748" i="20" s="1"/>
  <c r="H747" i="20"/>
  <c r="F744" i="20"/>
  <c r="H744" i="20" s="1"/>
  <c r="H741" i="20"/>
  <c r="K741" i="20" s="1"/>
  <c r="H740" i="20"/>
  <c r="O740" i="20" s="1"/>
  <c r="H739" i="20"/>
  <c r="H738" i="20"/>
  <c r="O738" i="20" s="1"/>
  <c r="H737" i="20"/>
  <c r="K737" i="20" s="1"/>
  <c r="H736" i="20"/>
  <c r="O736" i="20" s="1"/>
  <c r="H735" i="20"/>
  <c r="H734" i="20"/>
  <c r="O734" i="20" s="1"/>
  <c r="H733" i="20"/>
  <c r="K733" i="20" s="1"/>
  <c r="H732" i="20"/>
  <c r="O732" i="20" s="1"/>
  <c r="H731" i="20"/>
  <c r="H730" i="20"/>
  <c r="O730" i="20" s="1"/>
  <c r="H729" i="20"/>
  <c r="K729" i="20" s="1"/>
  <c r="H728" i="20"/>
  <c r="O728" i="20" s="1"/>
  <c r="H727" i="20"/>
  <c r="H726" i="20"/>
  <c r="M726" i="20" s="1"/>
  <c r="H725" i="20"/>
  <c r="K725" i="20" s="1"/>
  <c r="H720" i="20"/>
  <c r="H719" i="20"/>
  <c r="K719" i="20" s="1"/>
  <c r="F716" i="20"/>
  <c r="H716" i="20" s="1"/>
  <c r="H713" i="20"/>
  <c r="H712" i="20"/>
  <c r="K712" i="20" s="1"/>
  <c r="H711" i="20"/>
  <c r="O711" i="20" s="1"/>
  <c r="H710" i="20"/>
  <c r="K710" i="20" s="1"/>
  <c r="H709" i="20"/>
  <c r="H708" i="20"/>
  <c r="K708" i="20" s="1"/>
  <c r="H707" i="20"/>
  <c r="O707" i="20" s="1"/>
  <c r="H706" i="20"/>
  <c r="K706" i="20" s="1"/>
  <c r="H705" i="20"/>
  <c r="M705" i="20" s="1"/>
  <c r="H704" i="20"/>
  <c r="O704" i="20" s="1"/>
  <c r="H703" i="20"/>
  <c r="O703" i="20" s="1"/>
  <c r="H702" i="20"/>
  <c r="K702" i="20" s="1"/>
  <c r="H701" i="20"/>
  <c r="K701" i="20" s="1"/>
  <c r="H604" i="20"/>
  <c r="H489" i="20"/>
  <c r="H488" i="20"/>
  <c r="H224" i="20"/>
  <c r="H223" i="20"/>
  <c r="O223" i="20" s="1"/>
  <c r="O488" i="20" l="1"/>
  <c r="K488" i="20"/>
  <c r="O604" i="20"/>
  <c r="K604" i="20"/>
  <c r="O224" i="20"/>
  <c r="K224" i="20"/>
  <c r="O489" i="20"/>
  <c r="K489" i="20"/>
  <c r="P1356" i="20"/>
  <c r="D15" i="21" s="1"/>
  <c r="K782" i="20"/>
  <c r="M782" i="20"/>
  <c r="M744" i="20"/>
  <c r="K744" i="20"/>
  <c r="K716" i="20"/>
  <c r="M716" i="20"/>
  <c r="O776" i="20"/>
  <c r="M795" i="20"/>
  <c r="P1407" i="20"/>
  <c r="D17" i="21" s="1"/>
  <c r="M807" i="20"/>
  <c r="O807" i="20"/>
  <c r="O725" i="20"/>
  <c r="M760" i="20"/>
  <c r="O760" i="20"/>
  <c r="P1461" i="20"/>
  <c r="D18" i="21" s="1"/>
  <c r="M702" i="20"/>
  <c r="M788" i="20"/>
  <c r="K803" i="20"/>
  <c r="K769" i="20"/>
  <c r="M796" i="20"/>
  <c r="M737" i="20"/>
  <c r="O702" i="20"/>
  <c r="O726" i="20"/>
  <c r="M756" i="20"/>
  <c r="M804" i="20"/>
  <c r="M741" i="20"/>
  <c r="P1366" i="20"/>
  <c r="D16" i="21" s="1"/>
  <c r="O741" i="20"/>
  <c r="M734" i="20"/>
  <c r="M753" i="20"/>
  <c r="M772" i="20"/>
  <c r="M791" i="20"/>
  <c r="K753" i="20"/>
  <c r="K761" i="20"/>
  <c r="O791" i="20"/>
  <c r="K711" i="20"/>
  <c r="M761" i="20"/>
  <c r="K808" i="20"/>
  <c r="M729" i="20"/>
  <c r="M748" i="20"/>
  <c r="K773" i="20"/>
  <c r="K792" i="20"/>
  <c r="M808" i="20"/>
  <c r="K734" i="20"/>
  <c r="O772" i="20"/>
  <c r="O729" i="20"/>
  <c r="O748" i="20"/>
  <c r="M773" i="20"/>
  <c r="M792" i="20"/>
  <c r="P1498" i="20"/>
  <c r="D19" i="21" s="1"/>
  <c r="K730" i="20"/>
  <c r="O756" i="20"/>
  <c r="M787" i="20"/>
  <c r="M803" i="20"/>
  <c r="O737" i="20"/>
  <c r="M707" i="20"/>
  <c r="M768" i="20"/>
  <c r="O787" i="20"/>
  <c r="P1627" i="20"/>
  <c r="D20" i="21" s="1"/>
  <c r="K707" i="20"/>
  <c r="K749" i="20"/>
  <c r="O768" i="20"/>
  <c r="P811" i="20"/>
  <c r="D14" i="21" s="1"/>
  <c r="M730" i="20"/>
  <c r="M749" i="20"/>
  <c r="K738" i="20"/>
  <c r="K757" i="20"/>
  <c r="M725" i="20"/>
  <c r="M738" i="20"/>
  <c r="M757" i="20"/>
  <c r="M776" i="20"/>
  <c r="K788" i="20"/>
  <c r="K795" i="20"/>
  <c r="K804" i="20"/>
  <c r="M769" i="20"/>
  <c r="M711" i="20"/>
  <c r="M701" i="20"/>
  <c r="O701" i="20"/>
  <c r="M710" i="20"/>
  <c r="K726" i="20"/>
  <c r="M733" i="20"/>
  <c r="M752" i="20"/>
  <c r="K777" i="20"/>
  <c r="O710" i="20"/>
  <c r="O733" i="20"/>
  <c r="O752" i="20"/>
  <c r="M777" i="20"/>
  <c r="K796" i="20"/>
  <c r="O782" i="20"/>
  <c r="O716" i="20"/>
  <c r="O727" i="20"/>
  <c r="M727" i="20"/>
  <c r="O731" i="20"/>
  <c r="M731" i="20"/>
  <c r="O735" i="20"/>
  <c r="M735" i="20"/>
  <c r="O739" i="20"/>
  <c r="M739" i="20"/>
  <c r="M798" i="20"/>
  <c r="K798" i="20"/>
  <c r="K703" i="20"/>
  <c r="K735" i="20"/>
  <c r="O797" i="20"/>
  <c r="M797" i="20"/>
  <c r="O798" i="20"/>
  <c r="M703" i="20"/>
  <c r="K705" i="20"/>
  <c r="M706" i="20"/>
  <c r="O744" i="20"/>
  <c r="M751" i="20"/>
  <c r="K751" i="20"/>
  <c r="M755" i="20"/>
  <c r="K755" i="20"/>
  <c r="M763" i="20"/>
  <c r="K763" i="20"/>
  <c r="M771" i="20"/>
  <c r="K771" i="20"/>
  <c r="M790" i="20"/>
  <c r="K790" i="20"/>
  <c r="K797" i="20"/>
  <c r="O809" i="20"/>
  <c r="M809" i="20"/>
  <c r="O793" i="20"/>
  <c r="M793" i="20"/>
  <c r="O801" i="20"/>
  <c r="M801" i="20"/>
  <c r="M806" i="20"/>
  <c r="K806" i="20"/>
  <c r="K727" i="20"/>
  <c r="K731" i="20"/>
  <c r="K739" i="20"/>
  <c r="K793" i="20"/>
  <c r="O805" i="20"/>
  <c r="M805" i="20"/>
  <c r="O806" i="20"/>
  <c r="K704" i="20"/>
  <c r="M709" i="20"/>
  <c r="K709" i="20"/>
  <c r="M713" i="20"/>
  <c r="K713" i="20"/>
  <c r="M720" i="20"/>
  <c r="K720" i="20"/>
  <c r="M747" i="20"/>
  <c r="K747" i="20"/>
  <c r="M759" i="20"/>
  <c r="K759" i="20"/>
  <c r="M775" i="20"/>
  <c r="K775" i="20"/>
  <c r="M779" i="20"/>
  <c r="K779" i="20"/>
  <c r="M786" i="20"/>
  <c r="K786" i="20"/>
  <c r="M704" i="20"/>
  <c r="O705" i="20"/>
  <c r="O706" i="20"/>
  <c r="O708" i="20"/>
  <c r="M708" i="20"/>
  <c r="O709" i="20"/>
  <c r="O712" i="20"/>
  <c r="M712" i="20"/>
  <c r="O713" i="20"/>
  <c r="O719" i="20"/>
  <c r="M719" i="20"/>
  <c r="O720" i="20"/>
  <c r="M728" i="20"/>
  <c r="K728" i="20"/>
  <c r="M732" i="20"/>
  <c r="K732" i="20"/>
  <c r="M736" i="20"/>
  <c r="K736" i="20"/>
  <c r="M740" i="20"/>
  <c r="K740" i="20"/>
  <c r="O747" i="20"/>
  <c r="O750" i="20"/>
  <c r="M750" i="20"/>
  <c r="O751" i="20"/>
  <c r="O754" i="20"/>
  <c r="M754" i="20"/>
  <c r="O755" i="20"/>
  <c r="O758" i="20"/>
  <c r="M758" i="20"/>
  <c r="O759" i="20"/>
  <c r="O762" i="20"/>
  <c r="M762" i="20"/>
  <c r="O763" i="20"/>
  <c r="O770" i="20"/>
  <c r="M770" i="20"/>
  <c r="O771" i="20"/>
  <c r="O774" i="20"/>
  <c r="M774" i="20"/>
  <c r="O775" i="20"/>
  <c r="O778" i="20"/>
  <c r="M778" i="20"/>
  <c r="O779" i="20"/>
  <c r="O785" i="20"/>
  <c r="M785" i="20"/>
  <c r="O786" i="20"/>
  <c r="O789" i="20"/>
  <c r="M789" i="20"/>
  <c r="O790" i="20"/>
  <c r="M794" i="20"/>
  <c r="K794" i="20"/>
  <c r="M802" i="20"/>
  <c r="K802" i="20"/>
  <c r="K809" i="20"/>
  <c r="M604" i="20"/>
  <c r="M488" i="20"/>
  <c r="M489" i="20"/>
  <c r="M224" i="20"/>
  <c r="K223" i="20"/>
  <c r="M223" i="20"/>
  <c r="P694" i="20" l="1"/>
  <c r="D13" i="21" s="1"/>
  <c r="F78" i="20"/>
  <c r="H159" i="20"/>
  <c r="H153" i="20"/>
  <c r="H152" i="20"/>
  <c r="K152" i="20" s="1"/>
  <c r="H146" i="20"/>
  <c r="O146" i="20" s="1"/>
  <c r="O153" i="20" l="1"/>
  <c r="K153" i="20"/>
  <c r="O159" i="20"/>
  <c r="K159" i="20"/>
  <c r="M152" i="20"/>
  <c r="M153" i="20"/>
  <c r="O152" i="20"/>
  <c r="K146" i="20"/>
  <c r="M146" i="20"/>
  <c r="M159" i="20"/>
  <c r="H220" i="20" l="1"/>
  <c r="H485" i="20"/>
  <c r="H217" i="20"/>
  <c r="K217" i="20" s="1"/>
  <c r="H1782" i="20"/>
  <c r="O1782" i="20" s="1"/>
  <c r="H1931" i="20"/>
  <c r="H1930" i="20"/>
  <c r="H1926" i="20"/>
  <c r="H1918" i="20"/>
  <c r="O1918" i="20" s="1"/>
  <c r="H1917" i="20"/>
  <c r="O1917" i="20" s="1"/>
  <c r="H1916" i="20"/>
  <c r="O1916" i="20" s="1"/>
  <c r="H1915" i="20"/>
  <c r="H1904" i="20"/>
  <c r="H1896" i="20"/>
  <c r="H1895" i="20"/>
  <c r="H1894" i="20"/>
  <c r="M1894" i="20" s="1"/>
  <c r="H1893" i="20"/>
  <c r="H1892" i="20"/>
  <c r="H1883" i="20"/>
  <c r="F1842" i="20"/>
  <c r="F1841" i="20"/>
  <c r="H1841" i="20" s="1"/>
  <c r="F1839" i="20"/>
  <c r="H1839" i="20" s="1"/>
  <c r="F1838" i="20"/>
  <c r="H1838" i="20" s="1"/>
  <c r="H1842" i="20"/>
  <c r="F1834" i="20"/>
  <c r="F1833" i="20"/>
  <c r="F1831" i="20"/>
  <c r="H1831" i="20" s="1"/>
  <c r="F1830" i="20"/>
  <c r="H1834" i="20"/>
  <c r="H1833" i="20"/>
  <c r="H1849" i="20"/>
  <c r="H1848" i="20"/>
  <c r="O1848" i="20" s="1"/>
  <c r="H1847" i="20"/>
  <c r="F1822" i="20"/>
  <c r="F1821" i="20"/>
  <c r="F1816" i="20"/>
  <c r="H1816" i="20" s="1"/>
  <c r="F1815" i="20"/>
  <c r="H1815" i="20" s="1"/>
  <c r="H1814" i="20"/>
  <c r="F1813" i="20"/>
  <c r="H1813" i="20" s="1"/>
  <c r="K1813" i="20" s="1"/>
  <c r="F1807" i="20"/>
  <c r="H1807" i="20" s="1"/>
  <c r="F1808" i="20"/>
  <c r="H1806" i="20"/>
  <c r="H1812" i="20"/>
  <c r="F1805" i="20"/>
  <c r="H1805" i="20" s="1"/>
  <c r="K1805" i="20" s="1"/>
  <c r="M485" i="20" l="1"/>
  <c r="K485" i="20"/>
  <c r="O220" i="20"/>
  <c r="K220" i="20"/>
  <c r="M1895" i="20"/>
  <c r="O1904" i="20"/>
  <c r="M1904" i="20"/>
  <c r="K1904" i="20"/>
  <c r="M1915" i="20"/>
  <c r="K1915" i="20"/>
  <c r="O1926" i="20"/>
  <c r="M1926" i="20"/>
  <c r="K1926" i="20"/>
  <c r="O1930" i="20"/>
  <c r="M1930" i="20"/>
  <c r="K1930" i="20"/>
  <c r="O1931" i="20"/>
  <c r="K1931" i="20"/>
  <c r="M1931" i="20"/>
  <c r="M1892" i="20"/>
  <c r="K1892" i="20"/>
  <c r="O1892" i="20"/>
  <c r="M1893" i="20"/>
  <c r="K1894" i="20"/>
  <c r="M1849" i="20"/>
  <c r="K1849" i="20"/>
  <c r="K1831" i="20"/>
  <c r="M1831" i="20"/>
  <c r="O1834" i="20"/>
  <c r="M1834" i="20"/>
  <c r="K1834" i="20"/>
  <c r="M1833" i="20"/>
  <c r="K1833" i="20"/>
  <c r="O1842" i="20"/>
  <c r="M1842" i="20"/>
  <c r="K1842" i="20"/>
  <c r="M1838" i="20"/>
  <c r="K1838" i="20"/>
  <c r="O1814" i="20"/>
  <c r="K1814" i="20"/>
  <c r="M1815" i="20"/>
  <c r="K1815" i="20"/>
  <c r="O1816" i="20"/>
  <c r="M1816" i="20"/>
  <c r="K1816" i="20"/>
  <c r="O1806" i="20"/>
  <c r="K1806" i="20"/>
  <c r="O1807" i="20"/>
  <c r="M1807" i="20"/>
  <c r="K1807" i="20"/>
  <c r="M1839" i="20"/>
  <c r="K1839" i="20"/>
  <c r="O1812" i="20"/>
  <c r="K1812" i="20"/>
  <c r="K1841" i="20"/>
  <c r="M1841" i="20"/>
  <c r="O1847" i="20"/>
  <c r="M1847" i="20"/>
  <c r="K1847" i="20"/>
  <c r="O1883" i="20"/>
  <c r="M1883" i="20"/>
  <c r="K1883" i="20"/>
  <c r="M220" i="20"/>
  <c r="O485" i="20"/>
  <c r="M217" i="20"/>
  <c r="O217" i="20"/>
  <c r="M1782" i="20"/>
  <c r="K1782" i="20"/>
  <c r="K1916" i="20"/>
  <c r="M1916" i="20"/>
  <c r="M1917" i="20"/>
  <c r="K1917" i="20"/>
  <c r="O1915" i="20"/>
  <c r="M1918" i="20"/>
  <c r="K1918" i="20"/>
  <c r="O1894" i="20"/>
  <c r="M1896" i="20"/>
  <c r="O1896" i="20" s="1"/>
  <c r="O1838" i="20"/>
  <c r="O1839" i="20"/>
  <c r="O1841" i="20"/>
  <c r="O1833" i="20"/>
  <c r="O1831" i="20"/>
  <c r="O1849" i="20"/>
  <c r="K1848" i="20"/>
  <c r="M1848" i="20"/>
  <c r="O1813" i="20"/>
  <c r="O1815" i="20"/>
  <c r="M1813" i="20"/>
  <c r="M1814" i="20"/>
  <c r="M1806" i="20"/>
  <c r="M1812" i="20"/>
  <c r="F1796" i="20"/>
  <c r="F233" i="20"/>
  <c r="H686" i="20"/>
  <c r="F681" i="20"/>
  <c r="F682" i="20" s="1"/>
  <c r="H685" i="20"/>
  <c r="H675" i="20"/>
  <c r="H663" i="20"/>
  <c r="F662" i="20"/>
  <c r="H662" i="20" s="1"/>
  <c r="F657" i="20"/>
  <c r="H657" i="20" s="1"/>
  <c r="F654" i="20"/>
  <c r="F655" i="20" s="1"/>
  <c r="H655" i="20" s="1"/>
  <c r="H677" i="20"/>
  <c r="F674" i="20"/>
  <c r="H674" i="20" s="1"/>
  <c r="H673" i="20"/>
  <c r="H672" i="20"/>
  <c r="H670" i="20"/>
  <c r="H668" i="20"/>
  <c r="H667" i="20"/>
  <c r="H666" i="20"/>
  <c r="H665" i="20"/>
  <c r="H661" i="20"/>
  <c r="H659" i="20"/>
  <c r="H658" i="20"/>
  <c r="H645" i="20"/>
  <c r="O645" i="20" s="1"/>
  <c r="H644" i="20"/>
  <c r="H649" i="20"/>
  <c r="H648" i="20"/>
  <c r="O648" i="20" s="1"/>
  <c r="H647" i="20"/>
  <c r="H628" i="20"/>
  <c r="H627" i="20"/>
  <c r="H624" i="20"/>
  <c r="H623" i="20"/>
  <c r="H625" i="20"/>
  <c r="H622" i="20"/>
  <c r="H620" i="20"/>
  <c r="H619" i="20"/>
  <c r="F612" i="20"/>
  <c r="H612" i="20" s="1"/>
  <c r="H635" i="20"/>
  <c r="F632" i="20"/>
  <c r="F631" i="20"/>
  <c r="F615" i="20"/>
  <c r="H615" i="20" s="1"/>
  <c r="H634" i="20"/>
  <c r="H630" i="20"/>
  <c r="H617" i="20"/>
  <c r="H616" i="20"/>
  <c r="H613" i="20"/>
  <c r="H611" i="20"/>
  <c r="F601" i="20"/>
  <c r="H601" i="20" s="1"/>
  <c r="H482" i="20"/>
  <c r="H541" i="20"/>
  <c r="H540" i="20"/>
  <c r="H539" i="20"/>
  <c r="H538" i="20"/>
  <c r="H537" i="20"/>
  <c r="H536" i="20"/>
  <c r="H535" i="20"/>
  <c r="H534" i="20"/>
  <c r="H533" i="20"/>
  <c r="H532" i="20"/>
  <c r="H531" i="20"/>
  <c r="H530" i="20"/>
  <c r="H529" i="20"/>
  <c r="H528" i="20"/>
  <c r="H527" i="20"/>
  <c r="H526" i="20"/>
  <c r="H525" i="20"/>
  <c r="H524" i="20"/>
  <c r="H523" i="20"/>
  <c r="H522" i="20"/>
  <c r="H521" i="20"/>
  <c r="H520" i="20"/>
  <c r="H519" i="20"/>
  <c r="H518" i="20"/>
  <c r="H517" i="20"/>
  <c r="H516" i="20"/>
  <c r="H515" i="20"/>
  <c r="H579" i="20"/>
  <c r="H578" i="20"/>
  <c r="H577" i="20"/>
  <c r="H576" i="20"/>
  <c r="H575" i="20"/>
  <c r="H574" i="20"/>
  <c r="H573" i="20"/>
  <c r="H572" i="20"/>
  <c r="H571" i="20"/>
  <c r="H570" i="20"/>
  <c r="H569" i="20"/>
  <c r="H568" i="20"/>
  <c r="H567" i="20"/>
  <c r="H566" i="20"/>
  <c r="H565" i="20"/>
  <c r="H564" i="20"/>
  <c r="H563" i="20"/>
  <c r="H562" i="20"/>
  <c r="H561" i="20"/>
  <c r="H560" i="20"/>
  <c r="H559" i="20"/>
  <c r="H558" i="20"/>
  <c r="H557" i="20"/>
  <c r="H556" i="20"/>
  <c r="H555" i="20"/>
  <c r="H554" i="20"/>
  <c r="H553" i="20"/>
  <c r="H552" i="20"/>
  <c r="H551" i="20"/>
  <c r="H550" i="20"/>
  <c r="H549" i="20"/>
  <c r="H589" i="20"/>
  <c r="H588" i="20"/>
  <c r="H587" i="20"/>
  <c r="H586" i="20"/>
  <c r="H585" i="20"/>
  <c r="H584" i="20"/>
  <c r="H583" i="20"/>
  <c r="H582" i="20"/>
  <c r="H581" i="20"/>
  <c r="H580" i="20"/>
  <c r="H548" i="20"/>
  <c r="H547" i="20"/>
  <c r="H546" i="20"/>
  <c r="H545" i="20"/>
  <c r="H544" i="20"/>
  <c r="H543" i="20"/>
  <c r="H542" i="20"/>
  <c r="H514" i="20"/>
  <c r="H513" i="20"/>
  <c r="H512" i="20"/>
  <c r="F494" i="20"/>
  <c r="H494" i="20" s="1"/>
  <c r="H600" i="20"/>
  <c r="H599" i="20"/>
  <c r="H598" i="20"/>
  <c r="H509" i="20"/>
  <c r="H508" i="20"/>
  <c r="H507" i="20"/>
  <c r="H506" i="20"/>
  <c r="H505" i="20"/>
  <c r="H504" i="20"/>
  <c r="H503" i="20"/>
  <c r="H502" i="20"/>
  <c r="O502" i="20" s="1"/>
  <c r="H501" i="20"/>
  <c r="H500" i="20"/>
  <c r="H499" i="20"/>
  <c r="H498" i="20"/>
  <c r="H497" i="20"/>
  <c r="K497" i="20" s="1"/>
  <c r="H481" i="20"/>
  <c r="H480" i="20"/>
  <c r="H479" i="20"/>
  <c r="H478" i="20"/>
  <c r="H477" i="20"/>
  <c r="H357" i="20"/>
  <c r="H356" i="20"/>
  <c r="H355" i="20"/>
  <c r="H354" i="20"/>
  <c r="H353" i="20"/>
  <c r="H352" i="20"/>
  <c r="H351" i="20"/>
  <c r="H350" i="20"/>
  <c r="H349" i="20"/>
  <c r="H348" i="20"/>
  <c r="H347" i="20"/>
  <c r="H346" i="20"/>
  <c r="H345" i="20"/>
  <c r="H344" i="20"/>
  <c r="H343" i="20"/>
  <c r="H342" i="20"/>
  <c r="H341" i="20"/>
  <c r="H340" i="20"/>
  <c r="H339" i="20"/>
  <c r="H338" i="20"/>
  <c r="H369" i="20"/>
  <c r="H368" i="20"/>
  <c r="H367" i="20"/>
  <c r="H366" i="20"/>
  <c r="H365" i="20"/>
  <c r="H364" i="20"/>
  <c r="H363" i="20"/>
  <c r="H362" i="20"/>
  <c r="H361" i="20"/>
  <c r="H360" i="20"/>
  <c r="H359" i="20"/>
  <c r="H358" i="20"/>
  <c r="H337" i="20"/>
  <c r="H336" i="20"/>
  <c r="H335" i="20"/>
  <c r="H333" i="20"/>
  <c r="H332" i="20"/>
  <c r="H331" i="20"/>
  <c r="H330" i="20"/>
  <c r="H329" i="20"/>
  <c r="H328" i="20"/>
  <c r="H327" i="20"/>
  <c r="H326" i="20"/>
  <c r="H325" i="20"/>
  <c r="H324" i="20"/>
  <c r="H323" i="20"/>
  <c r="H322" i="20"/>
  <c r="H321" i="20"/>
  <c r="H320" i="20"/>
  <c r="H319" i="20"/>
  <c r="H318" i="20"/>
  <c r="H317" i="20"/>
  <c r="H316" i="20"/>
  <c r="H315" i="20"/>
  <c r="H314" i="20"/>
  <c r="H313" i="20"/>
  <c r="H312" i="20"/>
  <c r="H311" i="20"/>
  <c r="H310" i="20"/>
  <c r="H309" i="20"/>
  <c r="H308" i="20"/>
  <c r="H307" i="20"/>
  <c r="H467" i="20"/>
  <c r="H466" i="20"/>
  <c r="H465" i="20"/>
  <c r="H464" i="20"/>
  <c r="H463" i="20"/>
  <c r="H462" i="20"/>
  <c r="H461" i="20"/>
  <c r="H460" i="20"/>
  <c r="H459" i="20"/>
  <c r="H458" i="20"/>
  <c r="H457" i="20"/>
  <c r="H456" i="20"/>
  <c r="H455" i="20"/>
  <c r="H454" i="20"/>
  <c r="H453" i="20"/>
  <c r="H452" i="20"/>
  <c r="H451" i="20"/>
  <c r="H450" i="20"/>
  <c r="H449" i="20"/>
  <c r="H448" i="20"/>
  <c r="H447" i="20"/>
  <c r="H446" i="20"/>
  <c r="H445" i="20"/>
  <c r="H444" i="20"/>
  <c r="H443" i="20"/>
  <c r="H442" i="20"/>
  <c r="H441" i="20"/>
  <c r="H440" i="20"/>
  <c r="H439" i="20"/>
  <c r="H438" i="20"/>
  <c r="H437" i="20"/>
  <c r="H436" i="20"/>
  <c r="H435" i="20"/>
  <c r="H434" i="20"/>
  <c r="H433" i="20"/>
  <c r="H432" i="20"/>
  <c r="H431" i="20"/>
  <c r="H430" i="20"/>
  <c r="H429" i="20"/>
  <c r="H428" i="20"/>
  <c r="H427" i="20"/>
  <c r="H426" i="20"/>
  <c r="H425" i="20"/>
  <c r="H424" i="20"/>
  <c r="H423" i="20"/>
  <c r="H422" i="20"/>
  <c r="H421" i="20"/>
  <c r="H420" i="20"/>
  <c r="H419" i="20"/>
  <c r="H418" i="20"/>
  <c r="H417" i="20"/>
  <c r="H416" i="20"/>
  <c r="H415" i="20"/>
  <c r="H414" i="20"/>
  <c r="H413" i="20"/>
  <c r="H412" i="20"/>
  <c r="H411" i="20"/>
  <c r="H410" i="20"/>
  <c r="H409" i="20"/>
  <c r="H408" i="20"/>
  <c r="H406" i="20"/>
  <c r="H404" i="20"/>
  <c r="H403" i="20"/>
  <c r="H402" i="20"/>
  <c r="H401" i="20"/>
  <c r="H400" i="20"/>
  <c r="H399" i="20"/>
  <c r="H398" i="20"/>
  <c r="H397" i="20"/>
  <c r="H396" i="20"/>
  <c r="H395" i="20"/>
  <c r="H394" i="20"/>
  <c r="H393" i="20"/>
  <c r="H392" i="20"/>
  <c r="H391" i="20"/>
  <c r="H390" i="20"/>
  <c r="H389" i="20"/>
  <c r="H388" i="20"/>
  <c r="H387" i="20"/>
  <c r="H386" i="20"/>
  <c r="H385" i="20"/>
  <c r="H384" i="20"/>
  <c r="H383" i="20"/>
  <c r="H382" i="20"/>
  <c r="M382" i="20" s="1"/>
  <c r="H380" i="20"/>
  <c r="H379" i="20"/>
  <c r="H378" i="20"/>
  <c r="H377" i="20"/>
  <c r="H376" i="20"/>
  <c r="H375" i="20"/>
  <c r="H407" i="20"/>
  <c r="H374" i="20"/>
  <c r="H373" i="20"/>
  <c r="H304" i="20"/>
  <c r="H302" i="20"/>
  <c r="H301" i="20"/>
  <c r="H300" i="20"/>
  <c r="H299" i="20"/>
  <c r="O299" i="20" s="1"/>
  <c r="H297" i="20"/>
  <c r="H296" i="20"/>
  <c r="H295" i="20"/>
  <c r="H294" i="20"/>
  <c r="H293" i="20"/>
  <c r="O599" i="20" l="1"/>
  <c r="M599" i="20"/>
  <c r="K599" i="20"/>
  <c r="O507" i="20"/>
  <c r="K507" i="20"/>
  <c r="M507" i="20"/>
  <c r="O503" i="20"/>
  <c r="M503" i="20"/>
  <c r="K503" i="20"/>
  <c r="O505" i="20"/>
  <c r="K505" i="20"/>
  <c r="M479" i="20"/>
  <c r="K479" i="20"/>
  <c r="O598" i="20"/>
  <c r="K598" i="20"/>
  <c r="M598" i="20"/>
  <c r="K477" i="20"/>
  <c r="M477" i="20"/>
  <c r="O600" i="20"/>
  <c r="M600" i="20"/>
  <c r="K600" i="20"/>
  <c r="O478" i="20"/>
  <c r="K478" i="20"/>
  <c r="M478" i="20"/>
  <c r="O480" i="20"/>
  <c r="K480" i="20"/>
  <c r="M480" i="20"/>
  <c r="O601" i="20"/>
  <c r="K601" i="20"/>
  <c r="M601" i="20"/>
  <c r="O482" i="20"/>
  <c r="K482" i="20"/>
  <c r="M482" i="20"/>
  <c r="O509" i="20"/>
  <c r="K509" i="20"/>
  <c r="M508" i="20"/>
  <c r="K508" i="20"/>
  <c r="O500" i="20"/>
  <c r="K500" i="20"/>
  <c r="O501" i="20"/>
  <c r="K501" i="20"/>
  <c r="O499" i="20"/>
  <c r="K499" i="20"/>
  <c r="O498" i="20"/>
  <c r="K498" i="20"/>
  <c r="O304" i="20"/>
  <c r="K304" i="20"/>
  <c r="M304" i="20"/>
  <c r="O675" i="20"/>
  <c r="M675" i="20"/>
  <c r="K675" i="20"/>
  <c r="M661" i="20"/>
  <c r="K661" i="20"/>
  <c r="O635" i="20"/>
  <c r="M635" i="20"/>
  <c r="K635" i="20"/>
  <c r="O677" i="20"/>
  <c r="M677" i="20"/>
  <c r="K677" i="20"/>
  <c r="M655" i="20"/>
  <c r="K655" i="20"/>
  <c r="O619" i="20"/>
  <c r="M619" i="20"/>
  <c r="K619" i="20"/>
  <c r="O634" i="20"/>
  <c r="M634" i="20"/>
  <c r="K634" i="20"/>
  <c r="O649" i="20"/>
  <c r="K649" i="20"/>
  <c r="M657" i="20"/>
  <c r="K657" i="20"/>
  <c r="O615" i="20"/>
  <c r="K615" i="20"/>
  <c r="O644" i="20"/>
  <c r="M644" i="20"/>
  <c r="K644" i="20"/>
  <c r="M673" i="20"/>
  <c r="K673" i="20"/>
  <c r="M672" i="20"/>
  <c r="K672" i="20"/>
  <c r="K674" i="20"/>
  <c r="M674" i="20"/>
  <c r="M630" i="20"/>
  <c r="K630" i="20"/>
  <c r="O659" i="20"/>
  <c r="K659" i="20"/>
  <c r="M659" i="20"/>
  <c r="O666" i="20"/>
  <c r="M666" i="20"/>
  <c r="K666" i="20"/>
  <c r="K1896" i="20"/>
  <c r="O625" i="20"/>
  <c r="M625" i="20"/>
  <c r="K625" i="20"/>
  <c r="K668" i="20"/>
  <c r="M668" i="20"/>
  <c r="O665" i="20"/>
  <c r="M665" i="20"/>
  <c r="K665" i="20"/>
  <c r="K667" i="20"/>
  <c r="M667" i="20"/>
  <c r="O623" i="20"/>
  <c r="M623" i="20"/>
  <c r="K623" i="20"/>
  <c r="O670" i="20"/>
  <c r="M670" i="20"/>
  <c r="K670" i="20"/>
  <c r="O624" i="20"/>
  <c r="K624" i="20"/>
  <c r="M624" i="20"/>
  <c r="O627" i="20"/>
  <c r="K627" i="20"/>
  <c r="M627" i="20"/>
  <c r="O616" i="20"/>
  <c r="M616" i="20"/>
  <c r="K616" i="20"/>
  <c r="O628" i="20"/>
  <c r="M628" i="20"/>
  <c r="K628" i="20"/>
  <c r="M617" i="20"/>
  <c r="K617" i="20"/>
  <c r="O647" i="20"/>
  <c r="K647" i="20"/>
  <c r="M647" i="20"/>
  <c r="O622" i="20"/>
  <c r="K622" i="20"/>
  <c r="M622" i="20"/>
  <c r="O662" i="20"/>
  <c r="K662" i="20"/>
  <c r="M662" i="20"/>
  <c r="O663" i="20"/>
  <c r="M663" i="20"/>
  <c r="K663" i="20"/>
  <c r="O620" i="20"/>
  <c r="M620" i="20"/>
  <c r="K620" i="20"/>
  <c r="O658" i="20"/>
  <c r="M658" i="20"/>
  <c r="K658" i="20"/>
  <c r="O1893" i="20"/>
  <c r="K1893" i="20"/>
  <c r="O685" i="20"/>
  <c r="M685" i="20"/>
  <c r="K685" i="20"/>
  <c r="O1895" i="20"/>
  <c r="K1895" i="20"/>
  <c r="O686" i="20"/>
  <c r="M686" i="20"/>
  <c r="K686" i="20"/>
  <c r="H654" i="20"/>
  <c r="K612" i="20"/>
  <c r="M612" i="20"/>
  <c r="M613" i="20"/>
  <c r="K613" i="20"/>
  <c r="M611" i="20"/>
  <c r="K611" i="20"/>
  <c r="O389" i="20"/>
  <c r="M389" i="20"/>
  <c r="K389" i="20"/>
  <c r="O539" i="20"/>
  <c r="K539" i="20"/>
  <c r="M539" i="20"/>
  <c r="O582" i="20"/>
  <c r="M582" i="20"/>
  <c r="K582" i="20"/>
  <c r="M557" i="20"/>
  <c r="K557" i="20"/>
  <c r="M573" i="20"/>
  <c r="K573" i="20"/>
  <c r="O524" i="20"/>
  <c r="M524" i="20"/>
  <c r="K524" i="20"/>
  <c r="O540" i="20"/>
  <c r="M540" i="20"/>
  <c r="K540" i="20"/>
  <c r="O583" i="20"/>
  <c r="M583" i="20"/>
  <c r="K583" i="20"/>
  <c r="O558" i="20"/>
  <c r="K558" i="20"/>
  <c r="M558" i="20"/>
  <c r="O574" i="20"/>
  <c r="M574" i="20"/>
  <c r="K574" i="20"/>
  <c r="O525" i="20"/>
  <c r="M525" i="20"/>
  <c r="K525" i="20"/>
  <c r="O541" i="20"/>
  <c r="M541" i="20"/>
  <c r="K541" i="20"/>
  <c r="O523" i="20"/>
  <c r="K523" i="20"/>
  <c r="M523" i="20"/>
  <c r="O392" i="20"/>
  <c r="K392" i="20"/>
  <c r="M392" i="20"/>
  <c r="O393" i="20"/>
  <c r="K393" i="20"/>
  <c r="M393" i="20"/>
  <c r="M394" i="20"/>
  <c r="K394" i="20"/>
  <c r="O584" i="20"/>
  <c r="K584" i="20"/>
  <c r="M584" i="20"/>
  <c r="O559" i="20"/>
  <c r="K559" i="20"/>
  <c r="M559" i="20"/>
  <c r="O575" i="20"/>
  <c r="M575" i="20"/>
  <c r="K575" i="20"/>
  <c r="M526" i="20"/>
  <c r="K526" i="20"/>
  <c r="O395" i="20"/>
  <c r="M395" i="20"/>
  <c r="K395" i="20"/>
  <c r="O585" i="20"/>
  <c r="M585" i="20"/>
  <c r="K585" i="20"/>
  <c r="K560" i="20"/>
  <c r="M560" i="20"/>
  <c r="K576" i="20"/>
  <c r="M576" i="20"/>
  <c r="O527" i="20"/>
  <c r="M527" i="20"/>
  <c r="K527" i="20"/>
  <c r="M572" i="20"/>
  <c r="K572" i="20"/>
  <c r="O577" i="20"/>
  <c r="K577" i="20"/>
  <c r="M577" i="20"/>
  <c r="O513" i="20"/>
  <c r="K513" i="20"/>
  <c r="M513" i="20"/>
  <c r="O587" i="20"/>
  <c r="K587" i="20"/>
  <c r="M587" i="20"/>
  <c r="O562" i="20"/>
  <c r="M562" i="20"/>
  <c r="K562" i="20"/>
  <c r="O578" i="20"/>
  <c r="K578" i="20"/>
  <c r="M578" i="20"/>
  <c r="O529" i="20"/>
  <c r="K529" i="20"/>
  <c r="M529" i="20"/>
  <c r="M556" i="20"/>
  <c r="K556" i="20"/>
  <c r="O561" i="20"/>
  <c r="K561" i="20"/>
  <c r="M561" i="20"/>
  <c r="M398" i="20"/>
  <c r="K398" i="20"/>
  <c r="O514" i="20"/>
  <c r="M514" i="20"/>
  <c r="K514" i="20"/>
  <c r="O588" i="20"/>
  <c r="M588" i="20"/>
  <c r="K588" i="20"/>
  <c r="O563" i="20"/>
  <c r="M563" i="20"/>
  <c r="K563" i="20"/>
  <c r="O579" i="20"/>
  <c r="M579" i="20"/>
  <c r="K579" i="20"/>
  <c r="O530" i="20"/>
  <c r="K530" i="20"/>
  <c r="M530" i="20"/>
  <c r="O391" i="20"/>
  <c r="K391" i="20"/>
  <c r="M391" i="20"/>
  <c r="O528" i="20"/>
  <c r="M528" i="20"/>
  <c r="K528" i="20"/>
  <c r="M383" i="20"/>
  <c r="K383" i="20"/>
  <c r="O399" i="20"/>
  <c r="M399" i="20"/>
  <c r="K399" i="20"/>
  <c r="O542" i="20"/>
  <c r="K542" i="20"/>
  <c r="M542" i="20"/>
  <c r="O589" i="20"/>
  <c r="M589" i="20"/>
  <c r="K589" i="20"/>
  <c r="M564" i="20"/>
  <c r="K564" i="20"/>
  <c r="O515" i="20"/>
  <c r="M515" i="20"/>
  <c r="K515" i="20"/>
  <c r="O531" i="20"/>
  <c r="M531" i="20"/>
  <c r="K531" i="20"/>
  <c r="O384" i="20"/>
  <c r="M384" i="20"/>
  <c r="K384" i="20"/>
  <c r="O400" i="20"/>
  <c r="M400" i="20"/>
  <c r="K400" i="20"/>
  <c r="K543" i="20"/>
  <c r="M543" i="20"/>
  <c r="O549" i="20"/>
  <c r="K549" i="20"/>
  <c r="M549" i="20"/>
  <c r="M565" i="20"/>
  <c r="K565" i="20"/>
  <c r="O516" i="20"/>
  <c r="K516" i="20"/>
  <c r="M516" i="20"/>
  <c r="O532" i="20"/>
  <c r="M532" i="20"/>
  <c r="K532" i="20"/>
  <c r="O581" i="20"/>
  <c r="M581" i="20"/>
  <c r="K581" i="20"/>
  <c r="M512" i="20"/>
  <c r="K512" i="20"/>
  <c r="O385" i="20"/>
  <c r="M385" i="20"/>
  <c r="K385" i="20"/>
  <c r="O401" i="20"/>
  <c r="M401" i="20"/>
  <c r="K401" i="20"/>
  <c r="M544" i="20"/>
  <c r="K544" i="20"/>
  <c r="O550" i="20"/>
  <c r="K550" i="20"/>
  <c r="M550" i="20"/>
  <c r="O566" i="20"/>
  <c r="K566" i="20"/>
  <c r="M566" i="20"/>
  <c r="O517" i="20"/>
  <c r="M517" i="20"/>
  <c r="K517" i="20"/>
  <c r="O533" i="20"/>
  <c r="K533" i="20"/>
  <c r="M533" i="20"/>
  <c r="O396" i="20"/>
  <c r="K396" i="20"/>
  <c r="M396" i="20"/>
  <c r="O397" i="20"/>
  <c r="K397" i="20"/>
  <c r="M397" i="20"/>
  <c r="M386" i="20"/>
  <c r="K386" i="20"/>
  <c r="K402" i="20"/>
  <c r="M402" i="20"/>
  <c r="O504" i="20"/>
  <c r="K504" i="20"/>
  <c r="M504" i="20"/>
  <c r="O545" i="20"/>
  <c r="K545" i="20"/>
  <c r="M545" i="20"/>
  <c r="O551" i="20"/>
  <c r="M551" i="20"/>
  <c r="K551" i="20"/>
  <c r="O567" i="20"/>
  <c r="M567" i="20"/>
  <c r="K567" i="20"/>
  <c r="M518" i="20"/>
  <c r="K518" i="20"/>
  <c r="M534" i="20"/>
  <c r="K534" i="20"/>
  <c r="M586" i="20"/>
  <c r="K586" i="20"/>
  <c r="M387" i="20"/>
  <c r="K387" i="20"/>
  <c r="O403" i="20"/>
  <c r="M403" i="20"/>
  <c r="K403" i="20"/>
  <c r="O546" i="20"/>
  <c r="M546" i="20"/>
  <c r="K546" i="20"/>
  <c r="M552" i="20"/>
  <c r="K552" i="20"/>
  <c r="O568" i="20"/>
  <c r="M568" i="20"/>
  <c r="K568" i="20"/>
  <c r="O519" i="20"/>
  <c r="M519" i="20"/>
  <c r="K519" i="20"/>
  <c r="O535" i="20"/>
  <c r="M535" i="20"/>
  <c r="K535" i="20"/>
  <c r="O388" i="20"/>
  <c r="K388" i="20"/>
  <c r="M388" i="20"/>
  <c r="O404" i="20"/>
  <c r="K404" i="20"/>
  <c r="M404" i="20"/>
  <c r="O506" i="20"/>
  <c r="M506" i="20"/>
  <c r="K506" i="20"/>
  <c r="M547" i="20"/>
  <c r="K547" i="20"/>
  <c r="M553" i="20"/>
  <c r="K553" i="20"/>
  <c r="M569" i="20"/>
  <c r="K569" i="20"/>
  <c r="O520" i="20"/>
  <c r="K520" i="20"/>
  <c r="M520" i="20"/>
  <c r="O536" i="20"/>
  <c r="K536" i="20"/>
  <c r="M536" i="20"/>
  <c r="K548" i="20"/>
  <c r="M548" i="20"/>
  <c r="O554" i="20"/>
  <c r="M554" i="20"/>
  <c r="K554" i="20"/>
  <c r="O570" i="20"/>
  <c r="M570" i="20"/>
  <c r="K570" i="20"/>
  <c r="O521" i="20"/>
  <c r="M521" i="20"/>
  <c r="K521" i="20"/>
  <c r="O537" i="20"/>
  <c r="M537" i="20"/>
  <c r="K537" i="20"/>
  <c r="K390" i="20"/>
  <c r="M390" i="20"/>
  <c r="O580" i="20"/>
  <c r="M580" i="20"/>
  <c r="K580" i="20"/>
  <c r="O555" i="20"/>
  <c r="K555" i="20"/>
  <c r="M555" i="20"/>
  <c r="O571" i="20"/>
  <c r="K571" i="20"/>
  <c r="M571" i="20"/>
  <c r="M522" i="20"/>
  <c r="K522" i="20"/>
  <c r="M538" i="20"/>
  <c r="K538" i="20"/>
  <c r="M442" i="20"/>
  <c r="K442" i="20"/>
  <c r="M458" i="20"/>
  <c r="K458" i="20"/>
  <c r="O459" i="20"/>
  <c r="M459" i="20"/>
  <c r="K459" i="20"/>
  <c r="M460" i="20"/>
  <c r="K460" i="20"/>
  <c r="M427" i="20"/>
  <c r="K427" i="20"/>
  <c r="M444" i="20"/>
  <c r="K444" i="20"/>
  <c r="O445" i="20"/>
  <c r="M445" i="20"/>
  <c r="K445" i="20"/>
  <c r="M443" i="20"/>
  <c r="K443" i="20"/>
  <c r="M462" i="20"/>
  <c r="K462" i="20"/>
  <c r="M411" i="20"/>
  <c r="K411" i="20"/>
  <c r="M377" i="20"/>
  <c r="K377" i="20"/>
  <c r="M461" i="20"/>
  <c r="K461" i="20"/>
  <c r="M448" i="20"/>
  <c r="K448" i="20"/>
  <c r="M464" i="20"/>
  <c r="K464" i="20"/>
  <c r="O457" i="20"/>
  <c r="K457" i="20"/>
  <c r="M457" i="20"/>
  <c r="M430" i="20"/>
  <c r="K430" i="20"/>
  <c r="M415" i="20"/>
  <c r="K415" i="20"/>
  <c r="M449" i="20"/>
  <c r="K449" i="20"/>
  <c r="K431" i="20"/>
  <c r="M431" i="20"/>
  <c r="K434" i="20"/>
  <c r="M434" i="20"/>
  <c r="K441" i="20"/>
  <c r="M441" i="20"/>
  <c r="K428" i="20"/>
  <c r="M428" i="20"/>
  <c r="M413" i="20"/>
  <c r="K413" i="20"/>
  <c r="M414" i="20"/>
  <c r="K414" i="20"/>
  <c r="O447" i="20"/>
  <c r="M447" i="20"/>
  <c r="K447" i="20"/>
  <c r="K419" i="20"/>
  <c r="M419" i="20"/>
  <c r="M435" i="20"/>
  <c r="K435" i="20"/>
  <c r="O451" i="20"/>
  <c r="M451" i="20"/>
  <c r="K451" i="20"/>
  <c r="O467" i="20"/>
  <c r="M467" i="20"/>
  <c r="K467" i="20"/>
  <c r="O376" i="20"/>
  <c r="M376" i="20"/>
  <c r="K376" i="20"/>
  <c r="M429" i="20"/>
  <c r="K429" i="20"/>
  <c r="O379" i="20"/>
  <c r="M379" i="20"/>
  <c r="K379" i="20"/>
  <c r="O463" i="20"/>
  <c r="M463" i="20"/>
  <c r="K463" i="20"/>
  <c r="M417" i="20"/>
  <c r="K417" i="20"/>
  <c r="M466" i="20"/>
  <c r="K466" i="20"/>
  <c r="K420" i="20"/>
  <c r="M420" i="20"/>
  <c r="K436" i="20"/>
  <c r="M436" i="20"/>
  <c r="M452" i="20"/>
  <c r="K452" i="20"/>
  <c r="K425" i="20"/>
  <c r="M425" i="20"/>
  <c r="K410" i="20"/>
  <c r="M410" i="20"/>
  <c r="M432" i="20"/>
  <c r="K432" i="20"/>
  <c r="K418" i="20"/>
  <c r="M418" i="20"/>
  <c r="K450" i="20"/>
  <c r="M450" i="20"/>
  <c r="K421" i="20"/>
  <c r="M421" i="20"/>
  <c r="O437" i="20"/>
  <c r="M437" i="20"/>
  <c r="K437" i="20"/>
  <c r="K453" i="20"/>
  <c r="M453" i="20"/>
  <c r="O407" i="20"/>
  <c r="M407" i="20"/>
  <c r="K407" i="20"/>
  <c r="K426" i="20"/>
  <c r="M426" i="20"/>
  <c r="M454" i="20"/>
  <c r="K454" i="20"/>
  <c r="K409" i="20"/>
  <c r="M409" i="20"/>
  <c r="O375" i="20"/>
  <c r="M375" i="20"/>
  <c r="K375" i="20"/>
  <c r="M446" i="20"/>
  <c r="K446" i="20"/>
  <c r="M465" i="20"/>
  <c r="K465" i="20"/>
  <c r="M438" i="20"/>
  <c r="K438" i="20"/>
  <c r="M373" i="20"/>
  <c r="K373" i="20"/>
  <c r="O406" i="20"/>
  <c r="M406" i="20"/>
  <c r="K406" i="20"/>
  <c r="M423" i="20"/>
  <c r="K423" i="20"/>
  <c r="M439" i="20"/>
  <c r="K439" i="20"/>
  <c r="O455" i="20"/>
  <c r="K455" i="20"/>
  <c r="M455" i="20"/>
  <c r="K412" i="20"/>
  <c r="M412" i="20"/>
  <c r="M378" i="20"/>
  <c r="K378" i="20"/>
  <c r="O380" i="20"/>
  <c r="K380" i="20"/>
  <c r="M380" i="20"/>
  <c r="M416" i="20"/>
  <c r="K416" i="20"/>
  <c r="K433" i="20"/>
  <c r="M433" i="20"/>
  <c r="M422" i="20"/>
  <c r="K422" i="20"/>
  <c r="M374" i="20"/>
  <c r="K374" i="20"/>
  <c r="K408" i="20"/>
  <c r="M408" i="20"/>
  <c r="M424" i="20"/>
  <c r="K424" i="20"/>
  <c r="K440" i="20"/>
  <c r="M440" i="20"/>
  <c r="K456" i="20"/>
  <c r="M456" i="20"/>
  <c r="O329" i="20"/>
  <c r="M329" i="20"/>
  <c r="K329" i="20"/>
  <c r="O330" i="20"/>
  <c r="M330" i="20"/>
  <c r="K330" i="20"/>
  <c r="O333" i="20"/>
  <c r="K333" i="20"/>
  <c r="M333" i="20"/>
  <c r="K317" i="20"/>
  <c r="M317" i="20"/>
  <c r="O332" i="20"/>
  <c r="K332" i="20"/>
  <c r="M332" i="20"/>
  <c r="O320" i="20"/>
  <c r="M320" i="20"/>
  <c r="K320" i="20"/>
  <c r="M313" i="20"/>
  <c r="K313" i="20"/>
  <c r="O314" i="20"/>
  <c r="M314" i="20"/>
  <c r="K314" i="20"/>
  <c r="O319" i="20"/>
  <c r="K319" i="20"/>
  <c r="M319" i="20"/>
  <c r="O328" i="20"/>
  <c r="K328" i="20"/>
  <c r="M328" i="20"/>
  <c r="O322" i="20"/>
  <c r="M322" i="20"/>
  <c r="K322" i="20"/>
  <c r="O312" i="20"/>
  <c r="K312" i="20"/>
  <c r="M312" i="20"/>
  <c r="O315" i="20"/>
  <c r="K315" i="20"/>
  <c r="M315" i="20"/>
  <c r="O307" i="20"/>
  <c r="K307" i="20"/>
  <c r="M307" i="20"/>
  <c r="O323" i="20"/>
  <c r="K323" i="20"/>
  <c r="M323" i="20"/>
  <c r="O316" i="20"/>
  <c r="K316" i="20"/>
  <c r="M316" i="20"/>
  <c r="O308" i="20"/>
  <c r="K308" i="20"/>
  <c r="M308" i="20"/>
  <c r="O324" i="20"/>
  <c r="K324" i="20"/>
  <c r="M324" i="20"/>
  <c r="K331" i="20"/>
  <c r="M331" i="20"/>
  <c r="M309" i="20"/>
  <c r="K309" i="20"/>
  <c r="O325" i="20"/>
  <c r="K325" i="20"/>
  <c r="M325" i="20"/>
  <c r="M318" i="20"/>
  <c r="K318" i="20"/>
  <c r="M310" i="20"/>
  <c r="K310" i="20"/>
  <c r="O326" i="20"/>
  <c r="M326" i="20"/>
  <c r="K326" i="20"/>
  <c r="K321" i="20"/>
  <c r="M321" i="20"/>
  <c r="O311" i="20"/>
  <c r="M311" i="20"/>
  <c r="K311" i="20"/>
  <c r="M327" i="20"/>
  <c r="K327" i="20"/>
  <c r="M365" i="20"/>
  <c r="K365" i="20"/>
  <c r="O367" i="20"/>
  <c r="K367" i="20"/>
  <c r="M367" i="20"/>
  <c r="O352" i="20"/>
  <c r="M352" i="20"/>
  <c r="K352" i="20"/>
  <c r="O349" i="20"/>
  <c r="M349" i="20"/>
  <c r="K349" i="20"/>
  <c r="M350" i="20"/>
  <c r="K350" i="20"/>
  <c r="O366" i="20"/>
  <c r="M366" i="20"/>
  <c r="K366" i="20"/>
  <c r="M338" i="20"/>
  <c r="K338" i="20"/>
  <c r="O335" i="20"/>
  <c r="K335" i="20"/>
  <c r="M335" i="20"/>
  <c r="O355" i="20"/>
  <c r="M355" i="20"/>
  <c r="K355" i="20"/>
  <c r="M351" i="20"/>
  <c r="K351" i="20"/>
  <c r="K336" i="20"/>
  <c r="M336" i="20"/>
  <c r="O340" i="20"/>
  <c r="K340" i="20"/>
  <c r="M340" i="20"/>
  <c r="O356" i="20"/>
  <c r="M356" i="20"/>
  <c r="K356" i="20"/>
  <c r="O337" i="20"/>
  <c r="M337" i="20"/>
  <c r="K337" i="20"/>
  <c r="O341" i="20"/>
  <c r="K341" i="20"/>
  <c r="M341" i="20"/>
  <c r="O357" i="20"/>
  <c r="K357" i="20"/>
  <c r="M357" i="20"/>
  <c r="O358" i="20"/>
  <c r="K358" i="20"/>
  <c r="M358" i="20"/>
  <c r="O342" i="20"/>
  <c r="K342" i="20"/>
  <c r="M342" i="20"/>
  <c r="O353" i="20"/>
  <c r="K353" i="20"/>
  <c r="M353" i="20"/>
  <c r="M339" i="20"/>
  <c r="K339" i="20"/>
  <c r="O300" i="20"/>
  <c r="K300" i="20"/>
  <c r="M300" i="20"/>
  <c r="O359" i="20"/>
  <c r="M359" i="20"/>
  <c r="K359" i="20"/>
  <c r="K343" i="20"/>
  <c r="M343" i="20"/>
  <c r="M301" i="20"/>
  <c r="K301" i="20"/>
  <c r="O360" i="20"/>
  <c r="M360" i="20"/>
  <c r="K360" i="20"/>
  <c r="O344" i="20"/>
  <c r="M344" i="20"/>
  <c r="K344" i="20"/>
  <c r="K368" i="20"/>
  <c r="M368" i="20"/>
  <c r="O302" i="20"/>
  <c r="M302" i="20"/>
  <c r="K302" i="20"/>
  <c r="O361" i="20"/>
  <c r="M361" i="20"/>
  <c r="K361" i="20"/>
  <c r="O345" i="20"/>
  <c r="M345" i="20"/>
  <c r="K345" i="20"/>
  <c r="O362" i="20"/>
  <c r="K362" i="20"/>
  <c r="M362" i="20"/>
  <c r="O346" i="20"/>
  <c r="M346" i="20"/>
  <c r="K346" i="20"/>
  <c r="O363" i="20"/>
  <c r="M363" i="20"/>
  <c r="K363" i="20"/>
  <c r="M347" i="20"/>
  <c r="K347" i="20"/>
  <c r="O369" i="20"/>
  <c r="K369" i="20"/>
  <c r="M369" i="20"/>
  <c r="K354" i="20"/>
  <c r="M354" i="20"/>
  <c r="M364" i="20"/>
  <c r="K364" i="20"/>
  <c r="O348" i="20"/>
  <c r="M348" i="20"/>
  <c r="K348" i="20"/>
  <c r="O293" i="20"/>
  <c r="M293" i="20"/>
  <c r="K293" i="20"/>
  <c r="O294" i="20"/>
  <c r="M294" i="20"/>
  <c r="K294" i="20"/>
  <c r="O295" i="20"/>
  <c r="M295" i="20"/>
  <c r="K295" i="20"/>
  <c r="K296" i="20"/>
  <c r="M296" i="20"/>
  <c r="M297" i="20"/>
  <c r="K297" i="20"/>
  <c r="O481" i="20"/>
  <c r="M481" i="20"/>
  <c r="K481" i="20"/>
  <c r="M494" i="20"/>
  <c r="K494" i="20"/>
  <c r="H682" i="20"/>
  <c r="F683" i="20"/>
  <c r="H683" i="20" s="1"/>
  <c r="O668" i="20"/>
  <c r="O673" i="20"/>
  <c r="O667" i="20"/>
  <c r="O661" i="20"/>
  <c r="O672" i="20"/>
  <c r="O655" i="20"/>
  <c r="O674" i="20"/>
  <c r="O657" i="20"/>
  <c r="K648" i="20"/>
  <c r="K645" i="20"/>
  <c r="M645" i="20"/>
  <c r="M648" i="20"/>
  <c r="M649" i="20"/>
  <c r="H632" i="20"/>
  <c r="H631" i="20"/>
  <c r="M615" i="20"/>
  <c r="O613" i="20"/>
  <c r="O630" i="20"/>
  <c r="O611" i="20"/>
  <c r="O612" i="20"/>
  <c r="O617" i="20"/>
  <c r="O572" i="20"/>
  <c r="O526" i="20"/>
  <c r="O552" i="20"/>
  <c r="O576" i="20"/>
  <c r="O518" i="20"/>
  <c r="O538" i="20"/>
  <c r="O560" i="20"/>
  <c r="O564" i="20"/>
  <c r="O522" i="20"/>
  <c r="O556" i="20"/>
  <c r="O534" i="20"/>
  <c r="O553" i="20"/>
  <c r="O557" i="20"/>
  <c r="O565" i="20"/>
  <c r="O569" i="20"/>
  <c r="O573" i="20"/>
  <c r="O512" i="20"/>
  <c r="O543" i="20"/>
  <c r="O547" i="20"/>
  <c r="O586" i="20"/>
  <c r="O544" i="20"/>
  <c r="O548" i="20"/>
  <c r="M497" i="20"/>
  <c r="M505" i="20"/>
  <c r="O497" i="20"/>
  <c r="K502" i="20"/>
  <c r="O508" i="20"/>
  <c r="M498" i="20"/>
  <c r="M501" i="20"/>
  <c r="M509" i="20"/>
  <c r="O494" i="20"/>
  <c r="M499" i="20"/>
  <c r="M502" i="20"/>
  <c r="M500" i="20"/>
  <c r="O479" i="20"/>
  <c r="O368" i="20"/>
  <c r="O477" i="20"/>
  <c r="O433" i="20"/>
  <c r="O427" i="20"/>
  <c r="O364" i="20"/>
  <c r="O350" i="20"/>
  <c r="O338" i="20"/>
  <c r="O354" i="20"/>
  <c r="O336" i="20"/>
  <c r="O339" i="20"/>
  <c r="O343" i="20"/>
  <c r="O347" i="20"/>
  <c r="O351" i="20"/>
  <c r="O310" i="20"/>
  <c r="O327" i="20"/>
  <c r="O331" i="20"/>
  <c r="O365" i="20"/>
  <c r="O318" i="20"/>
  <c r="O309" i="20"/>
  <c r="O317" i="20"/>
  <c r="O313" i="20"/>
  <c r="O321" i="20"/>
  <c r="O417" i="20"/>
  <c r="O411" i="20"/>
  <c r="O421" i="20"/>
  <c r="O441" i="20"/>
  <c r="O415" i="20"/>
  <c r="O431" i="20"/>
  <c r="O439" i="20"/>
  <c r="O443" i="20"/>
  <c r="O409" i="20"/>
  <c r="O413" i="20"/>
  <c r="O419" i="20"/>
  <c r="O425" i="20"/>
  <c r="O429" i="20"/>
  <c r="O449" i="20"/>
  <c r="O453" i="20"/>
  <c r="O423" i="20"/>
  <c r="O435" i="20"/>
  <c r="O461" i="20"/>
  <c r="O465" i="20"/>
  <c r="O420" i="20"/>
  <c r="O452" i="20"/>
  <c r="O410" i="20"/>
  <c r="O426" i="20"/>
  <c r="O456" i="20"/>
  <c r="O408" i="20"/>
  <c r="O416" i="20"/>
  <c r="O424" i="20"/>
  <c r="O432" i="20"/>
  <c r="O440" i="20"/>
  <c r="O412" i="20"/>
  <c r="O428" i="20"/>
  <c r="O436" i="20"/>
  <c r="O464" i="20"/>
  <c r="O418" i="20"/>
  <c r="O444" i="20"/>
  <c r="O414" i="20"/>
  <c r="O422" i="20"/>
  <c r="O448" i="20"/>
  <c r="O460" i="20"/>
  <c r="O430" i="20"/>
  <c r="O434" i="20"/>
  <c r="O438" i="20"/>
  <c r="O442" i="20"/>
  <c r="O446" i="20"/>
  <c r="O450" i="20"/>
  <c r="O454" i="20"/>
  <c r="O458" i="20"/>
  <c r="O462" i="20"/>
  <c r="O466" i="20"/>
  <c r="O301" i="20"/>
  <c r="O382" i="20"/>
  <c r="O402" i="20"/>
  <c r="O390" i="20"/>
  <c r="O394" i="20"/>
  <c r="O386" i="20"/>
  <c r="O398" i="20"/>
  <c r="O373" i="20"/>
  <c r="O377" i="20"/>
  <c r="O378" i="20"/>
  <c r="O383" i="20"/>
  <c r="O387" i="20"/>
  <c r="K382" i="20"/>
  <c r="O374" i="20"/>
  <c r="M299" i="20"/>
  <c r="O296" i="20"/>
  <c r="O297" i="20"/>
  <c r="K299" i="20"/>
  <c r="O654" i="20" l="1"/>
  <c r="M654" i="20"/>
  <c r="K654" i="20"/>
  <c r="O631" i="20"/>
  <c r="M631" i="20"/>
  <c r="K631" i="20"/>
  <c r="O632" i="20"/>
  <c r="K632" i="20"/>
  <c r="M632" i="20"/>
  <c r="O683" i="20"/>
  <c r="M683" i="20"/>
  <c r="K683" i="20"/>
  <c r="O682" i="20"/>
  <c r="K682" i="20"/>
  <c r="M682" i="20"/>
  <c r="H264" i="20"/>
  <c r="H263" i="20"/>
  <c r="H262" i="20"/>
  <c r="H261" i="20"/>
  <c r="H260" i="20"/>
  <c r="H259" i="20"/>
  <c r="H258" i="20"/>
  <c r="H257" i="20"/>
  <c r="H256" i="20"/>
  <c r="H255" i="20"/>
  <c r="H254" i="20"/>
  <c r="H253" i="20"/>
  <c r="H252" i="20"/>
  <c r="H251" i="20"/>
  <c r="H250" i="20"/>
  <c r="H249" i="20"/>
  <c r="H248" i="20"/>
  <c r="H247" i="20"/>
  <c r="H246" i="20"/>
  <c r="O246" i="20" s="1"/>
  <c r="H245" i="20"/>
  <c r="K245" i="20" s="1"/>
  <c r="H244" i="20"/>
  <c r="H243" i="20"/>
  <c r="O243" i="20" s="1"/>
  <c r="H242" i="20"/>
  <c r="H241" i="20"/>
  <c r="H240" i="20"/>
  <c r="H281" i="20"/>
  <c r="H280" i="20"/>
  <c r="H279" i="20"/>
  <c r="H278" i="20"/>
  <c r="H277" i="20"/>
  <c r="H276" i="20"/>
  <c r="H275" i="20"/>
  <c r="H274" i="20"/>
  <c r="H273" i="20"/>
  <c r="H272" i="20"/>
  <c r="H271" i="20"/>
  <c r="H270" i="20"/>
  <c r="H269" i="20"/>
  <c r="H268" i="20"/>
  <c r="H267" i="20"/>
  <c r="H266" i="20"/>
  <c r="H265" i="20"/>
  <c r="F236" i="20"/>
  <c r="H233" i="20"/>
  <c r="O233" i="20" s="1"/>
  <c r="F228" i="20"/>
  <c r="H228" i="20" s="1"/>
  <c r="F166" i="20"/>
  <c r="H205" i="20"/>
  <c r="O205" i="20" s="1"/>
  <c r="H204" i="20"/>
  <c r="H203" i="20"/>
  <c r="H202" i="20"/>
  <c r="K202" i="20" s="1"/>
  <c r="H201" i="20"/>
  <c r="H185" i="20"/>
  <c r="H184" i="20"/>
  <c r="H183" i="20"/>
  <c r="H182" i="20"/>
  <c r="H181" i="20"/>
  <c r="H180" i="20"/>
  <c r="H179" i="20"/>
  <c r="H178" i="20"/>
  <c r="H177" i="20"/>
  <c r="H176" i="20"/>
  <c r="H175" i="20"/>
  <c r="H174" i="20"/>
  <c r="H173" i="20"/>
  <c r="H172" i="20"/>
  <c r="H171" i="20"/>
  <c r="F140" i="20"/>
  <c r="F139" i="20"/>
  <c r="F138" i="20"/>
  <c r="H138" i="20" s="1"/>
  <c r="F137" i="20"/>
  <c r="H137" i="20" s="1"/>
  <c r="F136" i="20"/>
  <c r="H136" i="20" s="1"/>
  <c r="F135" i="20"/>
  <c r="H135" i="20" s="1"/>
  <c r="F134" i="20"/>
  <c r="H134" i="20" s="1"/>
  <c r="F133" i="20"/>
  <c r="F127" i="20"/>
  <c r="H127" i="20" s="1"/>
  <c r="F126" i="20"/>
  <c r="H126" i="20" s="1"/>
  <c r="F125" i="20"/>
  <c r="H125" i="20" s="1"/>
  <c r="F124" i="20"/>
  <c r="H124" i="20" s="1"/>
  <c r="F123" i="20"/>
  <c r="H123" i="20" s="1"/>
  <c r="F122" i="20"/>
  <c r="H122" i="20" s="1"/>
  <c r="F121" i="20"/>
  <c r="H121" i="20" s="1"/>
  <c r="F120" i="20"/>
  <c r="H120" i="20" s="1"/>
  <c r="F119" i="20"/>
  <c r="H119" i="20" s="1"/>
  <c r="F118" i="20"/>
  <c r="H118" i="20" s="1"/>
  <c r="F117" i="20"/>
  <c r="H117" i="20" s="1"/>
  <c r="F116" i="20"/>
  <c r="H116" i="20" s="1"/>
  <c r="F115" i="20"/>
  <c r="H115" i="20" s="1"/>
  <c r="F114" i="20"/>
  <c r="H114" i="20" s="1"/>
  <c r="F113" i="20"/>
  <c r="H113" i="20" s="1"/>
  <c r="F105" i="20"/>
  <c r="H105" i="20" s="1"/>
  <c r="F104" i="20"/>
  <c r="H104" i="20" s="1"/>
  <c r="H109" i="20"/>
  <c r="F98" i="20"/>
  <c r="H98" i="20" s="1"/>
  <c r="F97" i="20"/>
  <c r="H97" i="20" s="1"/>
  <c r="F96" i="20"/>
  <c r="H96" i="20" s="1"/>
  <c r="F95" i="20"/>
  <c r="H95" i="20" s="1"/>
  <c r="F94" i="20"/>
  <c r="F86" i="20"/>
  <c r="H86" i="20" s="1"/>
  <c r="H90" i="20"/>
  <c r="F69" i="20"/>
  <c r="H69" i="20" s="1"/>
  <c r="F74" i="20"/>
  <c r="H74" i="20" s="1"/>
  <c r="F73" i="20"/>
  <c r="F68" i="20"/>
  <c r="H68" i="20" s="1"/>
  <c r="F67" i="20"/>
  <c r="F63" i="20"/>
  <c r="H63" i="20" s="1"/>
  <c r="F62" i="20"/>
  <c r="H62" i="20" s="1"/>
  <c r="F60" i="20"/>
  <c r="H60" i="20" s="1"/>
  <c r="F61" i="20"/>
  <c r="H61" i="20" s="1"/>
  <c r="F56" i="20"/>
  <c r="F55" i="20"/>
  <c r="F54" i="20"/>
  <c r="H54" i="20" s="1"/>
  <c r="F53" i="20"/>
  <c r="F48" i="20"/>
  <c r="H48" i="20" s="1"/>
  <c r="F44" i="20"/>
  <c r="H44" i="20" s="1"/>
  <c r="H49" i="20"/>
  <c r="H47" i="20"/>
  <c r="H45" i="20"/>
  <c r="F39" i="20"/>
  <c r="H39" i="20" s="1"/>
  <c r="O260" i="20" l="1"/>
  <c r="K260" i="20"/>
  <c r="M260" i="20"/>
  <c r="O265" i="20"/>
  <c r="K265" i="20"/>
  <c r="M265" i="20"/>
  <c r="M278" i="20"/>
  <c r="K278" i="20"/>
  <c r="O259" i="20"/>
  <c r="K259" i="20"/>
  <c r="M259" i="20"/>
  <c r="O261" i="20"/>
  <c r="K261" i="20"/>
  <c r="M261" i="20"/>
  <c r="K264" i="20"/>
  <c r="M264" i="20"/>
  <c r="K268" i="20"/>
  <c r="M268" i="20"/>
  <c r="M262" i="20"/>
  <c r="K262" i="20"/>
  <c r="O263" i="20"/>
  <c r="K263" i="20"/>
  <c r="M263" i="20"/>
  <c r="M251" i="20"/>
  <c r="K251" i="20"/>
  <c r="M252" i="20"/>
  <c r="K252" i="20"/>
  <c r="K240" i="20"/>
  <c r="M240" i="20"/>
  <c r="M242" i="20"/>
  <c r="K242" i="20"/>
  <c r="M248" i="20"/>
  <c r="K248" i="20"/>
  <c r="O249" i="20"/>
  <c r="K249" i="20"/>
  <c r="M244" i="20"/>
  <c r="K244" i="20"/>
  <c r="O247" i="20"/>
  <c r="K247" i="20"/>
  <c r="O281" i="20"/>
  <c r="K281" i="20"/>
  <c r="M267" i="20"/>
  <c r="K267" i="20"/>
  <c r="O266" i="20"/>
  <c r="K266" i="20"/>
  <c r="O272" i="20"/>
  <c r="K272" i="20"/>
  <c r="O275" i="20"/>
  <c r="K275" i="20"/>
  <c r="M275" i="20"/>
  <c r="O277" i="20"/>
  <c r="K277" i="20"/>
  <c r="M277" i="20"/>
  <c r="O279" i="20"/>
  <c r="K279" i="20"/>
  <c r="M279" i="20"/>
  <c r="O280" i="20"/>
  <c r="K280" i="20"/>
  <c r="M280" i="20"/>
  <c r="K258" i="20"/>
  <c r="M258" i="20"/>
  <c r="O270" i="20"/>
  <c r="K270" i="20"/>
  <c r="M270" i="20"/>
  <c r="O269" i="20"/>
  <c r="K269" i="20"/>
  <c r="M269" i="20"/>
  <c r="M271" i="20"/>
  <c r="K271" i="20"/>
  <c r="O257" i="20"/>
  <c r="M257" i="20"/>
  <c r="K257" i="20"/>
  <c r="O274" i="20"/>
  <c r="K274" i="20"/>
  <c r="M274" i="20"/>
  <c r="O276" i="20"/>
  <c r="M276" i="20"/>
  <c r="K276" i="20"/>
  <c r="O203" i="20"/>
  <c r="K203" i="20"/>
  <c r="M255" i="20"/>
  <c r="K255" i="20"/>
  <c r="O204" i="20"/>
  <c r="K204" i="20"/>
  <c r="O256" i="20"/>
  <c r="K256" i="20"/>
  <c r="O253" i="20"/>
  <c r="K253" i="20"/>
  <c r="O201" i="20"/>
  <c r="K201" i="20"/>
  <c r="O254" i="20"/>
  <c r="K254" i="20"/>
  <c r="O273" i="20"/>
  <c r="K273" i="20"/>
  <c r="O241" i="20"/>
  <c r="K241" i="20"/>
  <c r="O250" i="20"/>
  <c r="K250" i="20"/>
  <c r="O176" i="20"/>
  <c r="M176" i="20"/>
  <c r="K176" i="20"/>
  <c r="K182" i="20"/>
  <c r="M182" i="20"/>
  <c r="O183" i="20"/>
  <c r="M183" i="20"/>
  <c r="K183" i="20"/>
  <c r="O173" i="20"/>
  <c r="M173" i="20"/>
  <c r="K173" i="20"/>
  <c r="M175" i="20"/>
  <c r="K175" i="20"/>
  <c r="K178" i="20"/>
  <c r="M178" i="20"/>
  <c r="O181" i="20"/>
  <c r="M181" i="20"/>
  <c r="K181" i="20"/>
  <c r="O184" i="20"/>
  <c r="M184" i="20"/>
  <c r="K184" i="20"/>
  <c r="O177" i="20"/>
  <c r="M177" i="20"/>
  <c r="K177" i="20"/>
  <c r="M179" i="20"/>
  <c r="K179" i="20"/>
  <c r="O185" i="20"/>
  <c r="K185" i="20"/>
  <c r="M185" i="20"/>
  <c r="M171" i="20"/>
  <c r="K171" i="20"/>
  <c r="O172" i="20"/>
  <c r="K172" i="20"/>
  <c r="M172" i="20"/>
  <c r="O174" i="20"/>
  <c r="K174" i="20"/>
  <c r="M174" i="20"/>
  <c r="O180" i="20"/>
  <c r="M180" i="20"/>
  <c r="K180" i="20"/>
  <c r="M39" i="20"/>
  <c r="K39" i="20"/>
  <c r="M116" i="20"/>
  <c r="K116" i="20"/>
  <c r="K137" i="20"/>
  <c r="M137" i="20"/>
  <c r="O68" i="20"/>
  <c r="K68" i="20"/>
  <c r="M68" i="20"/>
  <c r="O117" i="20"/>
  <c r="M117" i="20"/>
  <c r="K117" i="20"/>
  <c r="O118" i="20"/>
  <c r="M118" i="20"/>
  <c r="K118" i="20"/>
  <c r="O119" i="20"/>
  <c r="M119" i="20"/>
  <c r="K119" i="20"/>
  <c r="O120" i="20"/>
  <c r="M120" i="20"/>
  <c r="K120" i="20"/>
  <c r="O115" i="20"/>
  <c r="M115" i="20"/>
  <c r="K115" i="20"/>
  <c r="O48" i="20"/>
  <c r="K48" i="20"/>
  <c r="M48" i="20"/>
  <c r="O121" i="20"/>
  <c r="K121" i="20"/>
  <c r="M121" i="20"/>
  <c r="O49" i="20"/>
  <c r="K49" i="20"/>
  <c r="M49" i="20"/>
  <c r="K44" i="20"/>
  <c r="M44" i="20"/>
  <c r="O122" i="20"/>
  <c r="M122" i="20"/>
  <c r="K122" i="20"/>
  <c r="O136" i="20"/>
  <c r="M136" i="20"/>
  <c r="K136" i="20"/>
  <c r="O69" i="20"/>
  <c r="M69" i="20"/>
  <c r="K69" i="20"/>
  <c r="O90" i="20"/>
  <c r="M90" i="20"/>
  <c r="K90" i="20"/>
  <c r="M86" i="20"/>
  <c r="K86" i="20"/>
  <c r="O95" i="20"/>
  <c r="M95" i="20"/>
  <c r="K95" i="20"/>
  <c r="O54" i="20"/>
  <c r="M54" i="20"/>
  <c r="K54" i="20"/>
  <c r="M96" i="20"/>
  <c r="K96" i="20"/>
  <c r="O123" i="20"/>
  <c r="M123" i="20"/>
  <c r="K123" i="20"/>
  <c r="O61" i="20"/>
  <c r="M61" i="20"/>
  <c r="K61" i="20"/>
  <c r="M98" i="20"/>
  <c r="K98" i="20"/>
  <c r="M104" i="20"/>
  <c r="K104" i="20"/>
  <c r="O127" i="20"/>
  <c r="M127" i="20"/>
  <c r="K127" i="20"/>
  <c r="O45" i="20"/>
  <c r="M45" i="20"/>
  <c r="K45" i="20"/>
  <c r="O138" i="20"/>
  <c r="M138" i="20"/>
  <c r="K138" i="20"/>
  <c r="M124" i="20"/>
  <c r="K124" i="20"/>
  <c r="O125" i="20"/>
  <c r="M125" i="20"/>
  <c r="K125" i="20"/>
  <c r="O126" i="20"/>
  <c r="M126" i="20"/>
  <c r="K126" i="20"/>
  <c r="M62" i="20"/>
  <c r="K62" i="20"/>
  <c r="O105" i="20"/>
  <c r="M105" i="20"/>
  <c r="K105" i="20"/>
  <c r="O63" i="20"/>
  <c r="M63" i="20"/>
  <c r="K63" i="20"/>
  <c r="O113" i="20"/>
  <c r="K113" i="20"/>
  <c r="M113" i="20"/>
  <c r="O134" i="20"/>
  <c r="M134" i="20"/>
  <c r="K134" i="20"/>
  <c r="O74" i="20"/>
  <c r="K74" i="20"/>
  <c r="M74" i="20"/>
  <c r="O97" i="20"/>
  <c r="M97" i="20"/>
  <c r="K97" i="20"/>
  <c r="M109" i="20"/>
  <c r="K109" i="20"/>
  <c r="M114" i="20"/>
  <c r="K114" i="20"/>
  <c r="M135" i="20"/>
  <c r="K135" i="20"/>
  <c r="K246" i="20"/>
  <c r="O244" i="20"/>
  <c r="O240" i="20"/>
  <c r="O264" i="20"/>
  <c r="M245" i="20"/>
  <c r="O255" i="20"/>
  <c r="O258" i="20"/>
  <c r="O248" i="20"/>
  <c r="O251" i="20"/>
  <c r="O262" i="20"/>
  <c r="M241" i="20"/>
  <c r="O242" i="20"/>
  <c r="K243" i="20"/>
  <c r="O245" i="20"/>
  <c r="M246" i="20"/>
  <c r="M249" i="20"/>
  <c r="O252" i="20"/>
  <c r="M253" i="20"/>
  <c r="M256" i="20"/>
  <c r="M243" i="20"/>
  <c r="M247" i="20"/>
  <c r="M250" i="20"/>
  <c r="M254" i="20"/>
  <c r="O271" i="20"/>
  <c r="M272" i="20"/>
  <c r="O278" i="20"/>
  <c r="O267" i="20"/>
  <c r="O268" i="20"/>
  <c r="M273" i="20"/>
  <c r="M266" i="20"/>
  <c r="M281" i="20"/>
  <c r="M233" i="20"/>
  <c r="K233" i="20"/>
  <c r="O178" i="20"/>
  <c r="M203" i="20"/>
  <c r="M202" i="20"/>
  <c r="O202" i="20"/>
  <c r="M204" i="20"/>
  <c r="K205" i="20"/>
  <c r="M201" i="20"/>
  <c r="M205" i="20"/>
  <c r="O182" i="20"/>
  <c r="O171" i="20"/>
  <c r="O175" i="20"/>
  <c r="O179" i="20"/>
  <c r="O135" i="20"/>
  <c r="O137" i="20"/>
  <c r="O109" i="20"/>
  <c r="O116" i="20"/>
  <c r="O124" i="20"/>
  <c r="O104" i="20"/>
  <c r="O114" i="20"/>
  <c r="O86" i="20"/>
  <c r="O96" i="20"/>
  <c r="O98" i="20"/>
  <c r="O62" i="20"/>
  <c r="O60" i="20"/>
  <c r="O47" i="20"/>
  <c r="O44" i="20"/>
  <c r="O39" i="20"/>
  <c r="H34" i="20"/>
  <c r="O34" i="20" l="1"/>
  <c r="M34" i="20"/>
  <c r="K34" i="20"/>
  <c r="H55" i="20"/>
  <c r="H56" i="20"/>
  <c r="K56" i="20" l="1"/>
  <c r="M56" i="20"/>
  <c r="K55" i="20"/>
  <c r="M55" i="20"/>
  <c r="O56" i="20"/>
  <c r="O55" i="20"/>
  <c r="F641" i="20" l="1"/>
  <c r="F640" i="20"/>
  <c r="F639" i="20"/>
  <c r="H692" i="20"/>
  <c r="H691" i="20"/>
  <c r="C9" i="21"/>
  <c r="C7" i="21"/>
  <c r="B7" i="21"/>
  <c r="H1796" i="20"/>
  <c r="H1920" i="20"/>
  <c r="O1920" i="20" s="1"/>
  <c r="H1919" i="20"/>
  <c r="O1919" i="20" s="1"/>
  <c r="H1914" i="20"/>
  <c r="H1913" i="20"/>
  <c r="H1909" i="20"/>
  <c r="O1909" i="20" s="1"/>
  <c r="H1905" i="20"/>
  <c r="H1903" i="20"/>
  <c r="H1902" i="20"/>
  <c r="H1891" i="20"/>
  <c r="H1887" i="20"/>
  <c r="H1882" i="20"/>
  <c r="H1874" i="20"/>
  <c r="H1873" i="20"/>
  <c r="H1872" i="20"/>
  <c r="H1868" i="20"/>
  <c r="H1867" i="20"/>
  <c r="H1850" i="20"/>
  <c r="H1846" i="20"/>
  <c r="O1846" i="20" s="1"/>
  <c r="H1830" i="20"/>
  <c r="H1826" i="20"/>
  <c r="H1822" i="20"/>
  <c r="H1821" i="20"/>
  <c r="H1820" i="20"/>
  <c r="H1808" i="20"/>
  <c r="H1804" i="20"/>
  <c r="H1792" i="20"/>
  <c r="M1792" i="20" s="1"/>
  <c r="H1791" i="20"/>
  <c r="O1791" i="20" s="1"/>
  <c r="H1790" i="20"/>
  <c r="M1790" i="20" s="1"/>
  <c r="H1786" i="20"/>
  <c r="M1786" i="20" s="1"/>
  <c r="H1785" i="20"/>
  <c r="K1785" i="20" s="1"/>
  <c r="H1784" i="20"/>
  <c r="M1784" i="20" s="1"/>
  <c r="H1781" i="20"/>
  <c r="O1781" i="20" s="1"/>
  <c r="H25" i="20"/>
  <c r="K25" i="20" s="1"/>
  <c r="H24" i="20"/>
  <c r="O24" i="20" s="1"/>
  <c r="H23" i="20"/>
  <c r="O23" i="20" s="1"/>
  <c r="H22" i="20"/>
  <c r="H21" i="20"/>
  <c r="H20" i="20"/>
  <c r="O20" i="20" s="1"/>
  <c r="H19" i="20"/>
  <c r="H18" i="20"/>
  <c r="H17" i="20"/>
  <c r="M1905" i="20" l="1"/>
  <c r="K1905" i="20"/>
  <c r="O1913" i="20"/>
  <c r="M1913" i="20"/>
  <c r="K1913" i="20"/>
  <c r="O1903" i="20"/>
  <c r="K1903" i="20"/>
  <c r="M1903" i="20"/>
  <c r="M1914" i="20"/>
  <c r="K1914" i="20"/>
  <c r="O1902" i="20"/>
  <c r="M1902" i="20"/>
  <c r="K1902" i="20"/>
  <c r="K1821" i="20"/>
  <c r="M1821" i="20"/>
  <c r="O1826" i="20"/>
  <c r="K1826" i="20"/>
  <c r="M1850" i="20"/>
  <c r="K1850" i="20"/>
  <c r="M1867" i="20"/>
  <c r="K1867" i="20"/>
  <c r="O1868" i="20"/>
  <c r="M1868" i="20"/>
  <c r="K1868" i="20"/>
  <c r="M1820" i="20"/>
  <c r="K1820" i="20"/>
  <c r="M1822" i="20"/>
  <c r="K1822" i="20"/>
  <c r="O1830" i="20"/>
  <c r="K1830" i="20"/>
  <c r="M1830" i="20"/>
  <c r="M1796" i="20"/>
  <c r="K1796" i="20"/>
  <c r="O1872" i="20"/>
  <c r="M1872" i="20"/>
  <c r="K1872" i="20"/>
  <c r="O1873" i="20"/>
  <c r="M1873" i="20"/>
  <c r="K1873" i="20"/>
  <c r="O1874" i="20"/>
  <c r="M1874" i="20"/>
  <c r="K1874" i="20"/>
  <c r="M1804" i="20"/>
  <c r="K1804" i="20"/>
  <c r="M1808" i="20"/>
  <c r="K1808" i="20"/>
  <c r="M1882" i="20"/>
  <c r="K1882" i="20"/>
  <c r="M1887" i="20"/>
  <c r="K1887" i="20"/>
  <c r="M1891" i="20"/>
  <c r="K1891" i="20"/>
  <c r="M691" i="20"/>
  <c r="K691" i="20"/>
  <c r="O692" i="20"/>
  <c r="M692" i="20"/>
  <c r="K692" i="20"/>
  <c r="O19" i="20"/>
  <c r="M19" i="20"/>
  <c r="K19" i="20"/>
  <c r="M21" i="20"/>
  <c r="K21" i="20"/>
  <c r="M22" i="20"/>
  <c r="K22" i="20"/>
  <c r="M17" i="20"/>
  <c r="K17" i="20"/>
  <c r="O18" i="20"/>
  <c r="M18" i="20"/>
  <c r="K18" i="20"/>
  <c r="O21" i="20"/>
  <c r="O1914" i="20"/>
  <c r="M25" i="20"/>
  <c r="K1786" i="20"/>
  <c r="O1792" i="20"/>
  <c r="K1909" i="20"/>
  <c r="M1919" i="20"/>
  <c r="O17" i="20"/>
  <c r="K23" i="20"/>
  <c r="O25" i="20"/>
  <c r="O1850" i="20"/>
  <c r="O1887" i="20"/>
  <c r="M1909" i="20"/>
  <c r="O691" i="20"/>
  <c r="O1804" i="20"/>
  <c r="O1867" i="20"/>
  <c r="O1882" i="20"/>
  <c r="O1891" i="20"/>
  <c r="K1790" i="20"/>
  <c r="K1792" i="20"/>
  <c r="O1905" i="20"/>
  <c r="K1920" i="20"/>
  <c r="O1784" i="20"/>
  <c r="O1790" i="20"/>
  <c r="O1820" i="20"/>
  <c r="K1919" i="20"/>
  <c r="O1786" i="20"/>
  <c r="M1785" i="20"/>
  <c r="K1784" i="20"/>
  <c r="M1805" i="20"/>
  <c r="O1805" i="20"/>
  <c r="O1821" i="20"/>
  <c r="O1808" i="20"/>
  <c r="O1822" i="20"/>
  <c r="K1781" i="20"/>
  <c r="O1785" i="20"/>
  <c r="K1791" i="20"/>
  <c r="O1796" i="20"/>
  <c r="M1826" i="20"/>
  <c r="K1846" i="20"/>
  <c r="M1920" i="20"/>
  <c r="M1791" i="20"/>
  <c r="M1846" i="20"/>
  <c r="M1781" i="20"/>
  <c r="K20" i="20"/>
  <c r="O22" i="20"/>
  <c r="M23" i="20"/>
  <c r="K24" i="20"/>
  <c r="M20" i="20"/>
  <c r="M24" i="20"/>
  <c r="P1777" i="20" l="1"/>
  <c r="D21" i="21" s="1"/>
  <c r="P1876" i="20"/>
  <c r="P1798" i="20"/>
  <c r="D22" i="21" s="1"/>
  <c r="P13" i="20"/>
  <c r="D7" i="21" s="1"/>
  <c r="H592" i="20" l="1"/>
  <c r="O592" i="20" l="1"/>
  <c r="K592" i="20"/>
  <c r="M592" i="20"/>
  <c r="H688" i="20"/>
  <c r="H643" i="20"/>
  <c r="H641" i="20"/>
  <c r="H640" i="20"/>
  <c r="H639" i="20"/>
  <c r="H638" i="20"/>
  <c r="H78" i="20"/>
  <c r="M639" i="20" l="1"/>
  <c r="K639" i="20"/>
  <c r="M640" i="20"/>
  <c r="K640" i="20"/>
  <c r="O641" i="20"/>
  <c r="M641" i="20"/>
  <c r="K641" i="20"/>
  <c r="M643" i="20"/>
  <c r="K643" i="20"/>
  <c r="O638" i="20"/>
  <c r="M638" i="20"/>
  <c r="K638" i="20"/>
  <c r="O688" i="20"/>
  <c r="K688" i="20"/>
  <c r="M688" i="20"/>
  <c r="O78" i="20"/>
  <c r="P76" i="20" s="1"/>
  <c r="D9" i="21" s="1"/>
  <c r="M78" i="20"/>
  <c r="K78" i="20"/>
  <c r="O639" i="20"/>
  <c r="O640" i="20"/>
  <c r="O643" i="20"/>
  <c r="H33" i="20" l="1"/>
  <c r="H597" i="20"/>
  <c r="H372" i="20"/>
  <c r="O372" i="20" s="1"/>
  <c r="H292" i="20"/>
  <c r="H291" i="20"/>
  <c r="H288" i="20"/>
  <c r="H214" i="20"/>
  <c r="H213" i="20"/>
  <c r="H140" i="20"/>
  <c r="H139" i="20"/>
  <c r="H133" i="20"/>
  <c r="H94" i="20"/>
  <c r="H73" i="20"/>
  <c r="O597" i="20" l="1"/>
  <c r="M597" i="20"/>
  <c r="K597" i="20"/>
  <c r="O213" i="20"/>
  <c r="K213" i="20"/>
  <c r="M213" i="20"/>
  <c r="O214" i="20"/>
  <c r="M214" i="20"/>
  <c r="K214" i="20"/>
  <c r="O288" i="20"/>
  <c r="M288" i="20"/>
  <c r="K288" i="20"/>
  <c r="O291" i="20"/>
  <c r="M291" i="20"/>
  <c r="K291" i="20"/>
  <c r="O292" i="20"/>
  <c r="K292" i="20"/>
  <c r="M292" i="20"/>
  <c r="O133" i="20"/>
  <c r="M133" i="20"/>
  <c r="K133" i="20"/>
  <c r="O94" i="20"/>
  <c r="M94" i="20"/>
  <c r="K94" i="20"/>
  <c r="O140" i="20"/>
  <c r="M140" i="20"/>
  <c r="K140" i="20"/>
  <c r="M33" i="20"/>
  <c r="K33" i="20"/>
  <c r="O73" i="20"/>
  <c r="M139" i="20"/>
  <c r="K139" i="20"/>
  <c r="O33" i="20"/>
  <c r="K372" i="20"/>
  <c r="M372" i="20"/>
  <c r="O139" i="20"/>
  <c r="P80" i="20" l="1"/>
  <c r="D10" i="21" s="1"/>
  <c r="H689" i="20"/>
  <c r="H594" i="20"/>
  <c r="H593" i="20"/>
  <c r="H474" i="20"/>
  <c r="H473" i="20"/>
  <c r="H472" i="20"/>
  <c r="H471" i="20"/>
  <c r="H287" i="20"/>
  <c r="O287" i="20" s="1"/>
  <c r="H286" i="20"/>
  <c r="K286" i="20" s="1"/>
  <c r="H285" i="20"/>
  <c r="H284" i="20"/>
  <c r="H283" i="20"/>
  <c r="H282" i="20"/>
  <c r="K282" i="20" s="1"/>
  <c r="H207" i="20"/>
  <c r="H206" i="20"/>
  <c r="O206" i="20" s="1"/>
  <c r="H192" i="20"/>
  <c r="H191" i="20"/>
  <c r="H190" i="20"/>
  <c r="H189" i="20"/>
  <c r="H188" i="20"/>
  <c r="H187" i="20"/>
  <c r="H186" i="20"/>
  <c r="H195" i="20"/>
  <c r="H194" i="20"/>
  <c r="H193" i="20"/>
  <c r="H170" i="20"/>
  <c r="O283" i="20" l="1"/>
  <c r="K283" i="20"/>
  <c r="M283" i="20"/>
  <c r="O285" i="20"/>
  <c r="K285" i="20"/>
  <c r="M285" i="20"/>
  <c r="O284" i="20"/>
  <c r="K284" i="20"/>
  <c r="M284" i="20"/>
  <c r="O207" i="20"/>
  <c r="K207" i="20"/>
  <c r="O473" i="20"/>
  <c r="K473" i="20"/>
  <c r="M473" i="20"/>
  <c r="O594" i="20"/>
  <c r="M594" i="20"/>
  <c r="K594" i="20"/>
  <c r="O472" i="20"/>
  <c r="K472" i="20"/>
  <c r="M472" i="20"/>
  <c r="O474" i="20"/>
  <c r="M474" i="20"/>
  <c r="K474" i="20"/>
  <c r="O593" i="20"/>
  <c r="M593" i="20"/>
  <c r="K593" i="20"/>
  <c r="O170" i="20"/>
  <c r="M170" i="20"/>
  <c r="K170" i="20"/>
  <c r="M193" i="20"/>
  <c r="K193" i="20"/>
  <c r="O194" i="20"/>
  <c r="K194" i="20"/>
  <c r="M194" i="20"/>
  <c r="O195" i="20"/>
  <c r="K195" i="20"/>
  <c r="M195" i="20"/>
  <c r="M186" i="20"/>
  <c r="K186" i="20"/>
  <c r="O187" i="20"/>
  <c r="K187" i="20"/>
  <c r="M187" i="20"/>
  <c r="K189" i="20"/>
  <c r="M189" i="20"/>
  <c r="O190" i="20"/>
  <c r="M190" i="20"/>
  <c r="K190" i="20"/>
  <c r="O191" i="20"/>
  <c r="M191" i="20"/>
  <c r="K191" i="20"/>
  <c r="O188" i="20"/>
  <c r="M188" i="20"/>
  <c r="K188" i="20"/>
  <c r="O192" i="20"/>
  <c r="M192" i="20"/>
  <c r="K192" i="20"/>
  <c r="O471" i="20"/>
  <c r="K471" i="20"/>
  <c r="M471" i="20"/>
  <c r="O689" i="20"/>
  <c r="K689" i="20"/>
  <c r="M689" i="20"/>
  <c r="O282" i="20"/>
  <c r="K287" i="20"/>
  <c r="M287" i="20"/>
  <c r="M286" i="20"/>
  <c r="M282" i="20"/>
  <c r="O286" i="20"/>
  <c r="K206" i="20"/>
  <c r="M207" i="20"/>
  <c r="M206" i="20"/>
  <c r="O189" i="20"/>
  <c r="O186" i="20"/>
  <c r="O193" i="20"/>
  <c r="M228" i="20" l="1"/>
  <c r="O228" i="20" l="1"/>
  <c r="K228" i="20"/>
  <c r="H681" i="20" l="1"/>
  <c r="H690" i="20"/>
  <c r="H680" i="20"/>
  <c r="M680" i="20" l="1"/>
  <c r="K680" i="20"/>
  <c r="O681" i="20"/>
  <c r="M681" i="20"/>
  <c r="K681" i="20"/>
  <c r="O690" i="20"/>
  <c r="K690" i="20"/>
  <c r="M690" i="20"/>
  <c r="O680" i="20"/>
  <c r="P606" i="20" l="1"/>
  <c r="D12" i="21" s="1"/>
  <c r="H43" i="20"/>
  <c r="H53" i="20"/>
  <c r="H67" i="20"/>
  <c r="H38" i="20"/>
  <c r="M38" i="20" l="1"/>
  <c r="K38" i="20"/>
  <c r="O43" i="20"/>
  <c r="O53" i="20"/>
  <c r="O38" i="20"/>
  <c r="O67" i="20"/>
  <c r="P27" i="20" l="1"/>
  <c r="D8" i="21" s="1"/>
  <c r="H470" i="20"/>
  <c r="O197" i="20"/>
  <c r="M197" i="20"/>
  <c r="K197" i="20"/>
  <c r="H200" i="20"/>
  <c r="K200" i="20" s="1"/>
  <c r="H212" i="20"/>
  <c r="H211" i="20"/>
  <c r="O212" i="20" l="1"/>
  <c r="K212" i="20"/>
  <c r="M212" i="20"/>
  <c r="O211" i="20"/>
  <c r="M211" i="20"/>
  <c r="K211" i="20"/>
  <c r="O470" i="20"/>
  <c r="K470" i="20"/>
  <c r="M470" i="20"/>
  <c r="M200" i="20"/>
  <c r="O200" i="20"/>
  <c r="A1932" i="20" l="1"/>
  <c r="H236" i="20" l="1"/>
  <c r="H239" i="20"/>
  <c r="K239" i="20" s="1"/>
  <c r="O236" i="20" l="1"/>
  <c r="M236" i="20"/>
  <c r="K236" i="20"/>
  <c r="O239" i="20"/>
  <c r="M239" i="20"/>
  <c r="H166" i="20" l="1"/>
  <c r="O166" i="20" s="1"/>
  <c r="H210" i="20"/>
  <c r="H169" i="20"/>
  <c r="M169" i="20" s="1"/>
  <c r="M210" i="20" l="1"/>
  <c r="K210" i="20"/>
  <c r="O210" i="20"/>
  <c r="O169" i="20"/>
  <c r="K169" i="20"/>
  <c r="K166" i="20"/>
  <c r="M166" i="20"/>
  <c r="A23" i="21"/>
  <c r="P161" i="20" l="1"/>
  <c r="D11" i="21" s="1"/>
  <c r="H11" i="20"/>
  <c r="H10" i="20"/>
  <c r="O11" i="20" l="1"/>
  <c r="O10" i="20"/>
  <c r="A22" i="21" l="1"/>
  <c r="A21" i="21"/>
  <c r="A9" i="20" l="1"/>
  <c r="A10" i="20" l="1"/>
  <c r="A11" i="20" s="1"/>
  <c r="H9" i="20"/>
  <c r="O9" i="20" s="1"/>
  <c r="A17" i="20" l="1"/>
  <c r="O1933" i="20"/>
  <c r="D23" i="21" s="1"/>
  <c r="A30" i="21"/>
  <c r="A29" i="21"/>
  <c r="A24" i="21"/>
  <c r="A18" i="20" l="1"/>
  <c r="D6" i="21"/>
  <c r="D25" i="21" s="1"/>
  <c r="D26" i="21" s="1"/>
  <c r="D27" i="21" s="1"/>
  <c r="O1934" i="20"/>
  <c r="A19" i="20" l="1"/>
  <c r="O1935" i="20"/>
  <c r="P1933" i="20" s="1"/>
  <c r="A20" i="20" l="1"/>
  <c r="P1934" i="20"/>
  <c r="P1935" i="20" s="1"/>
  <c r="A21" i="20" l="1"/>
  <c r="A22" i="20" l="1"/>
  <c r="A23" i="20" s="1"/>
  <c r="A24" i="20" s="1"/>
  <c r="A25" i="20" s="1"/>
  <c r="A33" i="20" s="1"/>
  <c r="A34" i="20" s="1"/>
  <c r="A38" i="20" s="1"/>
  <c r="A39" i="20" s="1"/>
  <c r="A43" i="20" s="1"/>
  <c r="A44" i="20" s="1"/>
  <c r="A45" i="20" s="1"/>
  <c r="A47" i="20" s="1"/>
  <c r="A48" i="20" s="1"/>
  <c r="A49" i="20" s="1"/>
  <c r="A53" i="20" s="1"/>
  <c r="A54" i="20" s="1"/>
  <c r="A55" i="20" s="1"/>
  <c r="A56" i="20" s="1"/>
  <c r="A60" i="20" s="1"/>
  <c r="A61" i="20" s="1"/>
  <c r="A62" i="20" s="1"/>
  <c r="A63" i="20" s="1"/>
  <c r="A67" i="20" s="1"/>
  <c r="A68" i="20" s="1"/>
  <c r="A69" i="20" s="1"/>
  <c r="A73" i="20" s="1"/>
  <c r="A74" i="20" s="1"/>
  <c r="A78" i="20" s="1"/>
  <c r="A86" i="20" s="1"/>
  <c r="A90" i="20" s="1"/>
  <c r="A94" i="20" s="1"/>
  <c r="A95" i="20" s="1"/>
  <c r="A96" i="20" s="1"/>
  <c r="A97" i="20" s="1"/>
  <c r="A98" i="20" s="1"/>
  <c r="A104" i="20" s="1"/>
  <c r="A105" i="20" s="1"/>
  <c r="A109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3" i="20" s="1"/>
  <c r="A134" i="20" s="1"/>
  <c r="A135" i="20" s="1"/>
  <c r="A136" i="20" s="1"/>
  <c r="A137" i="20" s="1"/>
  <c r="A138" i="20" s="1"/>
  <c r="A139" i="20" s="1"/>
  <c r="A140" i="20" s="1"/>
  <c r="A146" i="20" s="1"/>
  <c r="A152" i="20" s="1"/>
  <c r="A153" i="20" s="1"/>
  <c r="A159" i="20" s="1"/>
  <c r="A166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7" i="20" l="1"/>
  <c r="A200" i="20" s="1"/>
  <c r="A201" i="20" s="1"/>
  <c r="A202" i="20" s="1"/>
  <c r="A203" i="20" s="1"/>
  <c r="A204" i="20" s="1"/>
  <c r="A205" i="20" s="1"/>
  <c r="A206" i="20" s="1"/>
  <c r="A207" i="20" s="1"/>
  <c r="A210" i="20" s="1"/>
  <c r="A211" i="20" s="1"/>
  <c r="A212" i="20" s="1"/>
  <c r="A213" i="20" s="1"/>
  <c r="A214" i="20" s="1"/>
  <c r="A217" i="20" s="1"/>
  <c r="A220" i="20" s="1"/>
  <c r="A223" i="20" s="1"/>
  <c r="A224" i="20" s="1"/>
  <c r="A228" i="20" s="1"/>
  <c r="A233" i="20" s="1"/>
  <c r="A236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91" i="20" s="1"/>
  <c r="A292" i="20" s="1"/>
  <c r="A293" i="20" s="1"/>
  <c r="A294" i="20" s="1"/>
  <c r="A295" i="20" s="1"/>
  <c r="A296" i="20" s="1"/>
  <c r="A297" i="20" s="1"/>
  <c r="A299" i="20" s="1"/>
  <c r="A300" i="20" s="1"/>
  <c r="A301" i="20" s="1"/>
  <c r="A302" i="20" s="1"/>
  <c r="A304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s="1"/>
  <c r="A362" i="20" s="1"/>
  <c r="A363" i="20" s="1"/>
  <c r="A364" i="20" s="1"/>
  <c r="A365" i="20" s="1"/>
  <c r="A366" i="20" s="1"/>
  <c r="A367" i="20" s="1"/>
  <c r="A368" i="20" s="1"/>
  <c r="A369" i="20" s="1"/>
  <c r="A372" i="20" s="1"/>
  <c r="A373" i="20" s="1"/>
  <c r="A374" i="20" s="1"/>
  <c r="A375" i="20" s="1"/>
  <c r="A376" i="20" s="1"/>
  <c r="A377" i="20" s="1"/>
  <c r="A378" i="20" s="1"/>
  <c r="A379" i="20" s="1"/>
  <c r="A380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A400" i="20" s="1"/>
  <c r="A401" i="20" s="1"/>
  <c r="A402" i="20" s="1"/>
  <c r="A403" i="20" s="1"/>
  <c r="A404" i="20" s="1"/>
  <c r="A406" i="20" s="1"/>
  <c r="A407" i="20" s="1"/>
  <c r="A408" i="20" s="1"/>
  <c r="A409" i="20" s="1"/>
  <c r="A410" i="20" s="1"/>
  <c r="A411" i="20" s="1"/>
  <c r="A412" i="20" s="1"/>
  <c r="A413" i="20" s="1"/>
  <c r="A414" i="20" s="1"/>
  <c r="A415" i="20" s="1"/>
  <c r="A416" i="20" s="1"/>
  <c r="A417" i="20" s="1"/>
  <c r="A418" i="20" s="1"/>
  <c r="A419" i="20" s="1"/>
  <c r="A420" i="20" s="1"/>
  <c r="A421" i="20" s="1"/>
  <c r="A422" i="20" s="1"/>
  <c r="A423" i="20" s="1"/>
  <c r="A424" i="20" s="1"/>
  <c r="A425" i="20" s="1"/>
  <c r="A426" i="20" s="1"/>
  <c r="A427" i="20" s="1"/>
  <c r="A428" i="20" s="1"/>
  <c r="A429" i="20" s="1"/>
  <c r="A430" i="20" s="1"/>
  <c r="A431" i="20" s="1"/>
  <c r="A432" i="20" s="1"/>
  <c r="A433" i="20" s="1"/>
  <c r="A434" i="20" s="1"/>
  <c r="A435" i="20" s="1"/>
  <c r="A436" i="20" s="1"/>
  <c r="A437" i="20" s="1"/>
  <c r="A438" i="20" s="1"/>
  <c r="A439" i="20" s="1"/>
  <c r="A440" i="20" s="1"/>
  <c r="A441" i="20" s="1"/>
  <c r="A442" i="20" s="1"/>
  <c r="A443" i="20" s="1"/>
  <c r="A444" i="20" s="1"/>
  <c r="A445" i="20" s="1"/>
  <c r="A446" i="20" s="1"/>
  <c r="A447" i="20" s="1"/>
  <c r="A448" i="20" s="1"/>
  <c r="A449" i="20" s="1"/>
  <c r="A450" i="20" s="1"/>
  <c r="A451" i="20" s="1"/>
  <c r="A452" i="20" s="1"/>
  <c r="A453" i="20" s="1"/>
  <c r="A454" i="20" s="1"/>
  <c r="A455" i="20" s="1"/>
  <c r="A456" i="20" s="1"/>
  <c r="A457" i="20" s="1"/>
  <c r="A458" i="20" s="1"/>
  <c r="A459" i="20" s="1"/>
  <c r="A460" i="20" s="1"/>
  <c r="A461" i="20" s="1"/>
  <c r="A462" i="20" s="1"/>
  <c r="A463" i="20" s="1"/>
  <c r="A464" i="20" s="1"/>
  <c r="A465" i="20" s="1"/>
  <c r="A466" i="20" s="1"/>
  <c r="A467" i="20" s="1"/>
  <c r="A470" i="20" s="1"/>
  <c r="A471" i="20" s="1"/>
  <c r="A472" i="20" s="1"/>
  <c r="A473" i="20" s="1"/>
  <c r="A474" i="20" s="1"/>
  <c r="A477" i="20" s="1"/>
  <c r="A478" i="20" s="1"/>
  <c r="A479" i="20" s="1"/>
  <c r="A480" i="20" s="1"/>
  <c r="A481" i="20" s="1"/>
  <c r="A482" i="20" s="1"/>
  <c r="A485" i="20" s="1"/>
  <c r="A488" i="20" s="1"/>
  <c r="A489" i="20" s="1"/>
  <c r="A494" i="20" s="1"/>
  <c r="A497" i="20" s="1"/>
  <c r="A498" i="20" s="1"/>
  <c r="A499" i="20" s="1"/>
  <c r="A500" i="20" s="1"/>
  <c r="A501" i="20" s="1"/>
  <c r="A502" i="20" s="1"/>
  <c r="A503" i="20" s="1"/>
  <c r="A504" i="20" s="1"/>
  <c r="A505" i="20" s="1"/>
  <c r="A506" i="20" s="1"/>
  <c r="A507" i="20" s="1"/>
  <c r="A508" i="20" s="1"/>
  <c r="A509" i="20" s="1"/>
  <c r="A512" i="20" s="1"/>
  <c r="A513" i="20" s="1"/>
  <c r="A514" i="20" s="1"/>
  <c r="A515" i="20" s="1"/>
  <c r="A516" i="20" s="1"/>
  <c r="A517" i="20" s="1"/>
  <c r="A518" i="20" s="1"/>
  <c r="A519" i="20" s="1"/>
  <c r="A520" i="20" s="1"/>
  <c r="A521" i="20" s="1"/>
  <c r="A522" i="20" s="1"/>
  <c r="A523" i="20" s="1"/>
  <c r="A524" i="20" s="1"/>
  <c r="A525" i="20" s="1"/>
  <c r="A526" i="20" s="1"/>
  <c r="A527" i="20" s="1"/>
  <c r="A528" i="20" s="1"/>
  <c r="A529" i="20" s="1"/>
  <c r="A530" i="20" s="1"/>
  <c r="A531" i="20" s="1"/>
  <c r="A532" i="20" s="1"/>
  <c r="A533" i="20" s="1"/>
  <c r="A534" i="20" s="1"/>
  <c r="A535" i="20" s="1"/>
  <c r="A536" i="20" s="1"/>
  <c r="A537" i="20" s="1"/>
  <c r="A538" i="20" s="1"/>
  <c r="A539" i="20" s="1"/>
  <c r="A540" i="20" s="1"/>
  <c r="A541" i="20" s="1"/>
  <c r="A542" i="20" s="1"/>
  <c r="A543" i="20" s="1"/>
  <c r="A544" i="20" s="1"/>
  <c r="A545" i="20" s="1"/>
  <c r="A546" i="20" s="1"/>
  <c r="A547" i="20" s="1"/>
  <c r="A548" i="20" s="1"/>
  <c r="A549" i="20" s="1"/>
  <c r="A550" i="20" s="1"/>
  <c r="A551" i="20" s="1"/>
  <c r="A552" i="20" s="1"/>
  <c r="A553" i="20" s="1"/>
  <c r="A554" i="20" s="1"/>
  <c r="A555" i="20" s="1"/>
  <c r="A556" i="20" s="1"/>
  <c r="A557" i="20" s="1"/>
  <c r="A558" i="20" s="1"/>
  <c r="A559" i="20" s="1"/>
  <c r="A560" i="20" s="1"/>
  <c r="A561" i="20" s="1"/>
  <c r="A562" i="20" s="1"/>
  <c r="A563" i="20" s="1"/>
  <c r="A564" i="20" s="1"/>
  <c r="A565" i="20" s="1"/>
  <c r="A566" i="20" s="1"/>
  <c r="A567" i="20" s="1"/>
  <c r="A568" i="20" s="1"/>
  <c r="A569" i="20" s="1"/>
  <c r="A570" i="20" s="1"/>
  <c r="A571" i="20" s="1"/>
  <c r="A572" i="20" s="1"/>
  <c r="A573" i="20" s="1"/>
  <c r="A574" i="20" s="1"/>
  <c r="A575" i="20" s="1"/>
  <c r="A576" i="20" s="1"/>
  <c r="A577" i="20" s="1"/>
  <c r="A578" i="20" s="1"/>
  <c r="A579" i="20" s="1"/>
  <c r="A580" i="20" s="1"/>
  <c r="A581" i="20" s="1"/>
  <c r="A582" i="20" s="1"/>
  <c r="A583" i="20" s="1"/>
  <c r="A584" i="20" s="1"/>
  <c r="A585" i="20" s="1"/>
  <c r="A586" i="20" s="1"/>
  <c r="A587" i="20" s="1"/>
  <c r="A588" i="20" s="1"/>
  <c r="A589" i="20" s="1"/>
  <c r="A592" i="20" s="1"/>
  <c r="A593" i="20" s="1"/>
  <c r="A594" i="20" s="1"/>
  <c r="A597" i="20" s="1"/>
  <c r="A598" i="20" s="1"/>
  <c r="A599" i="20" s="1"/>
  <c r="A600" i="20" s="1"/>
  <c r="A601" i="20" s="1"/>
  <c r="A604" i="20" s="1"/>
  <c r="A611" i="20" s="1"/>
  <c r="A612" i="20" s="1"/>
  <c r="A613" i="20" s="1"/>
  <c r="A615" i="20" s="1"/>
  <c r="A616" i="20" s="1"/>
  <c r="A617" i="20" s="1"/>
  <c r="A619" i="20" s="1"/>
  <c r="A620" i="20" s="1"/>
  <c r="A622" i="20" s="1"/>
  <c r="A623" i="20" s="1"/>
  <c r="A624" i="20" s="1"/>
  <c r="A625" i="20" s="1"/>
  <c r="A627" i="20" s="1"/>
  <c r="A628" i="20" s="1"/>
  <c r="A630" i="20" s="1"/>
  <c r="A631" i="20" s="1"/>
  <c r="A632" i="20" s="1"/>
  <c r="A634" i="20" s="1"/>
  <c r="A635" i="20" s="1"/>
  <c r="A638" i="20" s="1"/>
  <c r="A639" i="20" s="1"/>
  <c r="A640" i="20" s="1"/>
  <c r="A641" i="20" s="1"/>
  <c r="A643" i="20" s="1"/>
  <c r="A644" i="20" s="1"/>
  <c r="A645" i="20" s="1"/>
  <c r="A647" i="20" s="1"/>
  <c r="A648" i="20" s="1"/>
  <c r="A649" i="20" s="1"/>
  <c r="A654" i="20" s="1"/>
  <c r="A655" i="20" s="1"/>
  <c r="A657" i="20" s="1"/>
  <c r="A658" i="20" s="1"/>
  <c r="A659" i="20" s="1"/>
  <c r="A661" i="20" s="1"/>
  <c r="A662" i="20" s="1"/>
  <c r="A663" i="20" s="1"/>
  <c r="A665" i="20" s="1"/>
  <c r="A666" i="20" s="1"/>
  <c r="A667" i="20" s="1"/>
  <c r="A668" i="20" s="1"/>
  <c r="A670" i="20" s="1"/>
  <c r="A672" i="20" s="1"/>
  <c r="A673" i="20" s="1"/>
  <c r="A674" i="20" s="1"/>
  <c r="A675" i="20" s="1"/>
  <c r="A677" i="20" s="1"/>
  <c r="A680" i="20" s="1"/>
  <c r="A681" i="20" s="1"/>
  <c r="A682" i="20" s="1"/>
  <c r="A683" i="20" s="1"/>
  <c r="A685" i="20" s="1"/>
  <c r="A686" i="20" s="1"/>
  <c r="A688" i="20" s="1"/>
  <c r="A689" i="20" s="1"/>
  <c r="A690" i="20" s="1"/>
  <c r="A691" i="20" s="1"/>
  <c r="A692" i="20" s="1"/>
  <c r="A701" i="20" s="1"/>
  <c r="A702" i="20" s="1"/>
  <c r="A703" i="20" s="1"/>
  <c r="A704" i="20" s="1"/>
  <c r="A705" i="20" s="1"/>
  <c r="A706" i="20" s="1"/>
  <c r="A707" i="20" s="1"/>
  <c r="A708" i="20" s="1"/>
  <c r="A709" i="20" s="1"/>
  <c r="A710" i="20" s="1"/>
  <c r="A711" i="20" s="1"/>
  <c r="A712" i="20" s="1"/>
  <c r="A713" i="20" s="1"/>
  <c r="A716" i="20" s="1"/>
  <c r="A719" i="20" s="1"/>
  <c r="A720" i="20" s="1"/>
  <c r="A725" i="20" s="1"/>
  <c r="A726" i="20" s="1"/>
  <c r="A727" i="20" s="1"/>
  <c r="A728" i="20" s="1"/>
  <c r="A729" i="20" s="1"/>
  <c r="A730" i="20" s="1"/>
  <c r="A731" i="20" s="1"/>
  <c r="A732" i="20" s="1"/>
  <c r="A733" i="20" s="1"/>
  <c r="A734" i="20" s="1"/>
  <c r="A735" i="20" s="1"/>
  <c r="A736" i="20" s="1"/>
  <c r="A737" i="20" s="1"/>
  <c r="A738" i="20" s="1"/>
  <c r="A739" i="20" s="1"/>
  <c r="A740" i="20" s="1"/>
  <c r="A741" i="20" s="1"/>
  <c r="A744" i="20" s="1"/>
  <c r="A747" i="20" s="1"/>
  <c r="A748" i="20" s="1"/>
  <c r="A749" i="20" s="1"/>
  <c r="A750" i="20" s="1"/>
  <c r="A751" i="20" s="1"/>
  <c r="A752" i="20" s="1"/>
  <c r="A753" i="20" s="1"/>
  <c r="A754" i="20" s="1"/>
  <c r="A755" i="20" s="1"/>
  <c r="A756" i="20" s="1"/>
  <c r="A757" i="20" s="1"/>
  <c r="A758" i="20" s="1"/>
  <c r="A759" i="20" s="1"/>
  <c r="A760" i="20" s="1"/>
  <c r="A761" i="20" s="1"/>
  <c r="A762" i="20" s="1"/>
  <c r="A763" i="20" s="1"/>
  <c r="A768" i="20" s="1"/>
  <c r="A769" i="20" s="1"/>
  <c r="A770" i="20" s="1"/>
  <c r="A771" i="20" s="1"/>
  <c r="A772" i="20" s="1"/>
  <c r="A773" i="20" s="1"/>
  <c r="A774" i="20" s="1"/>
  <c r="A775" i="20" s="1"/>
  <c r="A776" i="20" s="1"/>
  <c r="A777" i="20" s="1"/>
  <c r="A778" i="20" s="1"/>
  <c r="A779" i="20" s="1"/>
  <c r="A782" i="20" s="1"/>
  <c r="A785" i="20" s="1"/>
  <c r="A786" i="20" s="1"/>
  <c r="A787" i="20" s="1"/>
  <c r="A788" i="20" s="1"/>
  <c r="A789" i="20" s="1"/>
  <c r="A790" i="20" s="1"/>
  <c r="A791" i="20" s="1"/>
  <c r="A792" i="20" s="1"/>
  <c r="A793" i="20" s="1"/>
  <c r="A794" i="20" s="1"/>
  <c r="A795" i="20" s="1"/>
  <c r="A796" i="20" s="1"/>
  <c r="A797" i="20" s="1"/>
  <c r="A798" i="20" s="1"/>
  <c r="A801" i="20" s="1"/>
  <c r="A802" i="20" s="1"/>
  <c r="A803" i="20" s="1"/>
  <c r="A804" i="20" s="1"/>
  <c r="A805" i="20" s="1"/>
  <c r="A806" i="20" s="1"/>
  <c r="A807" i="20" s="1"/>
  <c r="A808" i="20" s="1"/>
  <c r="A809" i="20" s="1"/>
  <c r="A819" i="20" s="1"/>
  <c r="A820" i="20" s="1"/>
  <c r="A821" i="20" s="1"/>
  <c r="A822" i="20" s="1"/>
  <c r="A823" i="20" s="1"/>
  <c r="A824" i="20" s="1"/>
  <c r="A828" i="20" s="1"/>
  <c r="A829" i="20" s="1"/>
  <c r="A830" i="20" s="1"/>
  <c r="A831" i="20" s="1"/>
  <c r="A832" i="20" s="1"/>
  <c r="A833" i="20" s="1"/>
  <c r="A837" i="20" s="1"/>
  <c r="A838" i="20" s="1"/>
  <c r="A839" i="20" s="1"/>
  <c r="A840" i="20" s="1"/>
  <c r="A841" i="20" s="1"/>
  <c r="A842" i="20" s="1"/>
  <c r="A846" i="20" s="1"/>
  <c r="A847" i="20" s="1"/>
  <c r="A848" i="20" s="1"/>
  <c r="A849" i="20" s="1"/>
  <c r="A850" i="20" s="1"/>
  <c r="A851" i="20" s="1"/>
  <c r="A855" i="20" s="1"/>
  <c r="A856" i="20" s="1"/>
  <c r="A857" i="20" s="1"/>
  <c r="A858" i="20" s="1"/>
  <c r="A859" i="20" s="1"/>
  <c r="A860" i="20" s="1"/>
  <c r="A861" i="20" s="1"/>
  <c r="A865" i="20" s="1"/>
  <c r="A866" i="20" s="1"/>
  <c r="A867" i="20" s="1"/>
  <c r="A868" i="20" s="1"/>
  <c r="A869" i="20" s="1"/>
  <c r="A870" i="20" s="1"/>
  <c r="A874" i="20" s="1"/>
  <c r="A875" i="20" s="1"/>
  <c r="A876" i="20" s="1"/>
  <c r="A877" i="20" s="1"/>
  <c r="A878" i="20" s="1"/>
  <c r="A879" i="20" s="1"/>
  <c r="A883" i="20" s="1"/>
  <c r="A884" i="20" s="1"/>
  <c r="A885" i="20" s="1"/>
  <c r="A886" i="20" s="1"/>
  <c r="A887" i="20" s="1"/>
  <c r="A888" i="20" s="1"/>
  <c r="A891" i="20" s="1"/>
  <c r="A894" i="20" s="1"/>
  <c r="A895" i="20" s="1"/>
  <c r="A896" i="20" s="1"/>
  <c r="A897" i="20" s="1"/>
  <c r="A898" i="20" s="1"/>
  <c r="A899" i="20" s="1"/>
  <c r="A902" i="20" s="1"/>
  <c r="A903" i="20" s="1"/>
  <c r="A904" i="20" s="1"/>
  <c r="A907" i="20" s="1"/>
  <c r="A908" i="20" s="1"/>
  <c r="A911" i="20" s="1"/>
  <c r="A914" i="20" s="1"/>
  <c r="A915" i="20" s="1"/>
  <c r="A916" i="20" s="1"/>
  <c r="A917" i="20" s="1"/>
  <c r="A918" i="20" s="1"/>
  <c r="A919" i="20" s="1"/>
  <c r="A922" i="20" s="1"/>
  <c r="A923" i="20" s="1"/>
  <c r="A924" i="20" s="1"/>
  <c r="A925" i="20" s="1"/>
  <c r="A926" i="20" s="1"/>
  <c r="A927" i="20" s="1"/>
  <c r="A928" i="20" s="1"/>
  <c r="A931" i="20" s="1"/>
  <c r="A932" i="20" s="1"/>
  <c r="A935" i="20" s="1"/>
  <c r="A938" i="20" s="1"/>
  <c r="A946" i="20" s="1"/>
  <c r="A947" i="20" s="1"/>
  <c r="A948" i="20" s="1"/>
  <c r="A949" i="20" s="1"/>
  <c r="A950" i="20" s="1"/>
  <c r="A951" i="20" s="1"/>
  <c r="A952" i="20" s="1"/>
  <c r="A953" i="20" s="1"/>
  <c r="A957" i="20" s="1"/>
  <c r="A958" i="20" s="1"/>
  <c r="A959" i="20" s="1"/>
  <c r="A960" i="20" s="1"/>
  <c r="A961" i="20" s="1"/>
  <c r="A962" i="20" s="1"/>
  <c r="A963" i="20" s="1"/>
  <c r="A964" i="20" s="1"/>
  <c r="A968" i="20" s="1"/>
  <c r="A969" i="20" s="1"/>
  <c r="A970" i="20" s="1"/>
  <c r="A971" i="20" s="1"/>
  <c r="A972" i="20" s="1"/>
  <c r="A973" i="20" s="1"/>
  <c r="A974" i="20" s="1"/>
  <c r="A975" i="20" s="1"/>
  <c r="A979" i="20" s="1"/>
  <c r="A980" i="20" s="1"/>
  <c r="A981" i="20" s="1"/>
  <c r="A982" i="20" s="1"/>
  <c r="A983" i="20" s="1"/>
  <c r="A984" i="20" s="1"/>
  <c r="A985" i="20" s="1"/>
  <c r="A986" i="20" s="1"/>
  <c r="A990" i="20" s="1"/>
  <c r="A991" i="20" s="1"/>
  <c r="A992" i="20" s="1"/>
  <c r="A993" i="20" s="1"/>
  <c r="A994" i="20" s="1"/>
  <c r="A995" i="20" s="1"/>
  <c r="A996" i="20" s="1"/>
  <c r="A997" i="20" s="1"/>
  <c r="A1001" i="20" s="1"/>
  <c r="A1002" i="20" s="1"/>
  <c r="A1003" i="20" s="1"/>
  <c r="A1004" i="20" s="1"/>
  <c r="A1005" i="20" s="1"/>
  <c r="A1006" i="20" s="1"/>
  <c r="A1007" i="20" s="1"/>
  <c r="A1011" i="20" s="1"/>
  <c r="A1012" i="20" s="1"/>
  <c r="A1013" i="20" s="1"/>
  <c r="A1014" i="20" s="1"/>
  <c r="A1015" i="20" s="1"/>
  <c r="A1016" i="20" s="1"/>
  <c r="A1020" i="20" s="1"/>
  <c r="A1021" i="20" s="1"/>
  <c r="A1022" i="20" s="1"/>
  <c r="A1023" i="20" s="1"/>
  <c r="A1024" i="20" s="1"/>
  <c r="A1025" i="20" s="1"/>
  <c r="A1026" i="20" s="1"/>
  <c r="A1030" i="20" s="1"/>
  <c r="A1031" i="20" s="1"/>
  <c r="A1032" i="20" s="1"/>
  <c r="A1033" i="20" s="1"/>
  <c r="A1034" i="20" s="1"/>
  <c r="A1035" i="20" s="1"/>
  <c r="A1036" i="20" s="1"/>
  <c r="A1040" i="20" s="1"/>
  <c r="A1041" i="20" s="1"/>
  <c r="A1042" i="20" s="1"/>
  <c r="A1043" i="20" s="1"/>
  <c r="A1044" i="20" s="1"/>
  <c r="A1045" i="20" s="1"/>
  <c r="A1049" i="20" s="1"/>
  <c r="A1050" i="20" s="1"/>
  <c r="A1051" i="20" s="1"/>
  <c r="A1052" i="20" s="1"/>
  <c r="A1053" i="20" s="1"/>
  <c r="A1054" i="20" s="1"/>
  <c r="A1055" i="20" s="1"/>
  <c r="A1059" i="20" s="1"/>
  <c r="A1060" i="20" s="1"/>
  <c r="A1061" i="20" s="1"/>
  <c r="A1062" i="20" s="1"/>
  <c r="A1063" i="20" s="1"/>
  <c r="A1064" i="20" s="1"/>
  <c r="A1068" i="20" s="1"/>
  <c r="A1069" i="20" s="1"/>
  <c r="A1070" i="20" s="1"/>
  <c r="A1071" i="20" s="1"/>
  <c r="A1072" i="20" s="1"/>
  <c r="A1073" i="20" s="1"/>
  <c r="A1074" i="20" s="1"/>
  <c r="A1078" i="20" s="1"/>
  <c r="A1079" i="20" s="1"/>
  <c r="A1080" i="20" s="1"/>
  <c r="A1081" i="20" s="1"/>
  <c r="A1082" i="20" s="1"/>
  <c r="A1083" i="20" s="1"/>
  <c r="A1084" i="20" s="1"/>
  <c r="A1088" i="20" s="1"/>
  <c r="A1089" i="20" s="1"/>
  <c r="A1090" i="20" s="1"/>
  <c r="A1091" i="20" s="1"/>
  <c r="A1092" i="20" s="1"/>
  <c r="A1093" i="20" s="1"/>
  <c r="A1094" i="20" s="1"/>
  <c r="A1098" i="20" s="1"/>
  <c r="A1099" i="20" s="1"/>
  <c r="A1100" i="20" s="1"/>
  <c r="A1101" i="20" s="1"/>
  <c r="A1102" i="20" s="1"/>
  <c r="A1103" i="20" s="1"/>
  <c r="A1104" i="20" s="1"/>
  <c r="A1105" i="20" s="1"/>
  <c r="A1109" i="20" s="1"/>
  <c r="A1110" i="20" s="1"/>
  <c r="A1111" i="20" s="1"/>
  <c r="A1112" i="20" s="1"/>
  <c r="A1113" i="20" s="1"/>
  <c r="A1114" i="20" s="1"/>
  <c r="A1115" i="20" s="1"/>
  <c r="A1118" i="20" s="1"/>
  <c r="A1121" i="20" s="1"/>
  <c r="A1122" i="20" s="1"/>
  <c r="A1123" i="20" s="1"/>
  <c r="A1124" i="20" s="1"/>
  <c r="A1127" i="20" s="1"/>
  <c r="A1128" i="20" s="1"/>
  <c r="A1129" i="20" s="1"/>
  <c r="A1130" i="20" s="1"/>
  <c r="A1131" i="20" s="1"/>
  <c r="A1132" i="20" s="1"/>
  <c r="A1133" i="20" s="1"/>
  <c r="A1136" i="20" s="1"/>
  <c r="A1137" i="20" s="1"/>
  <c r="A1140" i="20" s="1"/>
  <c r="A1141" i="20" s="1"/>
  <c r="A1142" i="20" s="1"/>
  <c r="A1145" i="20" s="1"/>
  <c r="A1146" i="20" s="1"/>
  <c r="A1147" i="20" s="1"/>
  <c r="A1148" i="20" s="1"/>
  <c r="A1149" i="20" s="1"/>
  <c r="A1150" i="20" s="1"/>
  <c r="A1151" i="20" s="1"/>
  <c r="A1152" i="20" s="1"/>
  <c r="A1153" i="20" s="1"/>
  <c r="A1154" i="20" s="1"/>
  <c r="A1155" i="20" s="1"/>
  <c r="A1156" i="20" s="1"/>
  <c r="A1157" i="20" s="1"/>
  <c r="A1158" i="20" s="1"/>
  <c r="A1161" i="20" s="1"/>
  <c r="A1162" i="20" s="1"/>
  <c r="A1165" i="20" s="1"/>
  <c r="A1166" i="20" s="1"/>
  <c r="A1167" i="20" s="1"/>
  <c r="A1168" i="20" s="1"/>
  <c r="A1169" i="20" s="1"/>
  <c r="A1170" i="20" s="1"/>
  <c r="A1171" i="20" s="1"/>
  <c r="A1172" i="20" s="1"/>
  <c r="A1175" i="20" s="1"/>
  <c r="A1176" i="20" s="1"/>
  <c r="A1179" i="20" s="1"/>
  <c r="A1187" i="20" s="1"/>
  <c r="A1188" i="20" s="1"/>
  <c r="A1189" i="20" s="1"/>
  <c r="A1190" i="20" s="1"/>
  <c r="A1191" i="20" s="1"/>
  <c r="A1192" i="20" s="1"/>
  <c r="A1193" i="20" s="1"/>
  <c r="A1194" i="20" s="1"/>
  <c r="A1198" i="20" s="1"/>
  <c r="A1199" i="20" s="1"/>
  <c r="A1200" i="20" s="1"/>
  <c r="A1201" i="20" s="1"/>
  <c r="A1202" i="20" s="1"/>
  <c r="A1203" i="20" s="1"/>
  <c r="A1204" i="20" s="1"/>
  <c r="A1205" i="20" s="1"/>
  <c r="A1209" i="20" s="1"/>
  <c r="A1210" i="20" s="1"/>
  <c r="A1211" i="20" s="1"/>
  <c r="A1212" i="20" s="1"/>
  <c r="A1213" i="20" s="1"/>
  <c r="A1214" i="20" s="1"/>
  <c r="A1215" i="20" s="1"/>
  <c r="A1216" i="20" s="1"/>
  <c r="A1220" i="20" s="1"/>
  <c r="A1221" i="20" s="1"/>
  <c r="A1222" i="20" s="1"/>
  <c r="A1223" i="20" s="1"/>
  <c r="A1224" i="20" s="1"/>
  <c r="A1225" i="20" s="1"/>
  <c r="A1226" i="20" s="1"/>
  <c r="A1227" i="20" s="1"/>
  <c r="A1231" i="20" s="1"/>
  <c r="A1232" i="20" s="1"/>
  <c r="A1233" i="20" s="1"/>
  <c r="A1234" i="20" s="1"/>
  <c r="A1235" i="20" s="1"/>
  <c r="A1236" i="20" s="1"/>
  <c r="A1240" i="20" s="1"/>
  <c r="A1241" i="20" s="1"/>
  <c r="A1242" i="20" s="1"/>
  <c r="A1243" i="20" s="1"/>
  <c r="A1244" i="20" s="1"/>
  <c r="A1245" i="20" s="1"/>
  <c r="A1249" i="20" s="1"/>
  <c r="A1250" i="20" s="1"/>
  <c r="A1251" i="20" s="1"/>
  <c r="A1252" i="20" s="1"/>
  <c r="A1253" i="20" s="1"/>
  <c r="A1254" i="20" s="1"/>
  <c r="A1255" i="20" s="1"/>
  <c r="A1259" i="20" s="1"/>
  <c r="A1260" i="20" s="1"/>
  <c r="A1261" i="20" s="1"/>
  <c r="A1262" i="20" s="1"/>
  <c r="A1263" i="20" s="1"/>
  <c r="A1264" i="20" s="1"/>
  <c r="A1268" i="20" s="1"/>
  <c r="A1269" i="20" s="1"/>
  <c r="A1270" i="20" s="1"/>
  <c r="A1271" i="20" s="1"/>
  <c r="A1272" i="20" s="1"/>
  <c r="A1273" i="20" s="1"/>
  <c r="A1274" i="20" s="1"/>
  <c r="A1278" i="20" s="1"/>
  <c r="A1279" i="20" s="1"/>
  <c r="A1280" i="20" s="1"/>
  <c r="A1281" i="20" s="1"/>
  <c r="A1282" i="20" s="1"/>
  <c r="A1283" i="20" s="1"/>
  <c r="A1287" i="20" s="1"/>
  <c r="A1288" i="20" s="1"/>
  <c r="A1289" i="20" s="1"/>
  <c r="A1290" i="20" s="1"/>
  <c r="A1291" i="20" s="1"/>
  <c r="A1292" i="20" s="1"/>
  <c r="A1293" i="20" s="1"/>
  <c r="A1295" i="20" s="1"/>
  <c r="A1296" i="20" s="1"/>
  <c r="A1297" i="20" s="1"/>
  <c r="A1300" i="20" s="1"/>
  <c r="A1303" i="20" s="1"/>
  <c r="A1304" i="20" s="1"/>
  <c r="A1305" i="20" s="1"/>
  <c r="A1308" i="20" s="1"/>
  <c r="A1309" i="20" s="1"/>
  <c r="A1310" i="20" s="1"/>
  <c r="A1311" i="20" s="1"/>
  <c r="A1314" i="20" s="1"/>
  <c r="A1317" i="20" s="1"/>
  <c r="A1318" i="20" s="1"/>
  <c r="A1319" i="20" s="1"/>
  <c r="A1320" i="20" s="1"/>
  <c r="A1321" i="20" s="1"/>
  <c r="A1322" i="20" s="1"/>
  <c r="A1325" i="20" s="1"/>
  <c r="A1326" i="20" s="1"/>
  <c r="A1327" i="20" s="1"/>
  <c r="A1328" i="20" s="1"/>
  <c r="A1329" i="20" s="1"/>
  <c r="A1330" i="20" s="1"/>
  <c r="A1333" i="20" s="1"/>
  <c r="A1334" i="20" s="1"/>
  <c r="A1335" i="20" s="1"/>
  <c r="A1338" i="20" s="1"/>
  <c r="A1339" i="20" s="1"/>
  <c r="A1342" i="20" s="1"/>
  <c r="A1345" i="20" s="1"/>
  <c r="A1346" i="20" s="1"/>
  <c r="A1347" i="20" s="1"/>
  <c r="A1348" i="20" s="1"/>
  <c r="A1349" i="20" s="1"/>
  <c r="A1351" i="20" s="1"/>
  <c r="A1352" i="20" s="1"/>
  <c r="A1353" i="20" s="1"/>
  <c r="A1354" i="20" s="1"/>
  <c r="A1359" i="20" s="1"/>
  <c r="A1360" i="20" s="1"/>
  <c r="A1361" i="20" s="1"/>
  <c r="A1362" i="20" s="1"/>
  <c r="A1363" i="20" s="1"/>
  <c r="A1364" i="20" s="1"/>
  <c r="A1371" i="20" s="1"/>
  <c r="A1372" i="20" s="1"/>
  <c r="A1373" i="20" s="1"/>
  <c r="A1374" i="20" s="1"/>
  <c r="A1375" i="20" s="1"/>
  <c r="A1376" i="20" s="1"/>
  <c r="A1377" i="20" s="1"/>
  <c r="A1380" i="20" s="1"/>
  <c r="A1381" i="20" s="1"/>
  <c r="A1382" i="20" s="1"/>
  <c r="A1383" i="20" s="1"/>
  <c r="A1384" i="20" s="1"/>
  <c r="A1385" i="20" s="1"/>
  <c r="A1386" i="20" s="1"/>
  <c r="A1387" i="20" s="1"/>
  <c r="A1388" i="20" s="1"/>
  <c r="A1389" i="20" s="1"/>
  <c r="A1390" i="20" s="1"/>
  <c r="A1391" i="20" s="1"/>
  <c r="A1392" i="20" s="1"/>
  <c r="A1393" i="20" s="1"/>
  <c r="A1394" i="20" s="1"/>
  <c r="A1397" i="20" s="1"/>
  <c r="A1398" i="20" s="1"/>
  <c r="A1401" i="20" s="1"/>
  <c r="A1402" i="20" s="1"/>
  <c r="A1403" i="20" s="1"/>
  <c r="A1404" i="20" s="1"/>
  <c r="A1405" i="20" s="1"/>
  <c r="A1411" i="20" s="1"/>
  <c r="A1412" i="20" s="1"/>
  <c r="A1413" i="20" s="1"/>
  <c r="A1414" i="20" s="1"/>
  <c r="A1415" i="20" s="1"/>
  <c r="A1418" i="20" s="1"/>
  <c r="A1419" i="20" s="1"/>
  <c r="A1420" i="20" s="1"/>
  <c r="A1421" i="20" s="1"/>
  <c r="A1423" i="20" s="1"/>
  <c r="A1424" i="20" s="1"/>
  <c r="A1425" i="20" s="1"/>
  <c r="A1426" i="20" s="1"/>
  <c r="A1427" i="20" s="1"/>
  <c r="A1428" i="20" s="1"/>
  <c r="A1429" i="20" s="1"/>
  <c r="A1430" i="20" s="1"/>
  <c r="A1431" i="20" s="1"/>
  <c r="A1432" i="20" s="1"/>
  <c r="A1433" i="20" s="1"/>
  <c r="A1434" i="20" s="1"/>
  <c r="A1435" i="20" s="1"/>
  <c r="A1436" i="20" s="1"/>
  <c r="A1437" i="20" s="1"/>
  <c r="A1438" i="20" s="1"/>
  <c r="A1439" i="20" s="1"/>
  <c r="A1440" i="20" s="1"/>
  <c r="A1441" i="20" s="1"/>
  <c r="A1442" i="20" s="1"/>
  <c r="A1443" i="20" s="1"/>
  <c r="A1446" i="20" s="1"/>
  <c r="A1447" i="20" s="1"/>
  <c r="A1448" i="20" s="1"/>
  <c r="A1450" i="20" s="1"/>
  <c r="A1451" i="20" s="1"/>
  <c r="A1452" i="20" s="1"/>
  <c r="A1453" i="20" s="1"/>
  <c r="A1454" i="20" s="1"/>
  <c r="A1455" i="20" s="1"/>
  <c r="A1456" i="20" s="1"/>
  <c r="A1457" i="20" s="1"/>
  <c r="A1458" i="20" s="1"/>
  <c r="A1459" i="20" s="1"/>
  <c r="A1465" i="20" s="1"/>
  <c r="A1466" i="20" s="1"/>
  <c r="A1467" i="20" s="1"/>
  <c r="A1468" i="20" s="1"/>
  <c r="A1469" i="20" s="1"/>
  <c r="A1470" i="20" s="1"/>
  <c r="A1471" i="20" s="1"/>
  <c r="A1474" i="20" s="1"/>
  <c r="A1475" i="20" s="1"/>
  <c r="A1476" i="20" s="1"/>
  <c r="A1477" i="20" s="1"/>
  <c r="A1478" i="20" s="1"/>
  <c r="A1479" i="20" s="1"/>
  <c r="A1480" i="20" s="1"/>
  <c r="A1481" i="20" s="1"/>
  <c r="A1482" i="20" s="1"/>
  <c r="A1483" i="20" s="1"/>
  <c r="A1486" i="20" s="1"/>
  <c r="A1487" i="20" s="1"/>
  <c r="A1488" i="20" s="1"/>
  <c r="A1489" i="20" s="1"/>
  <c r="A1490" i="20" s="1"/>
  <c r="A1491" i="20" s="1"/>
  <c r="A1492" i="20" s="1"/>
  <c r="A1493" i="20" s="1"/>
  <c r="A1494" i="20" s="1"/>
  <c r="A1495" i="20" s="1"/>
  <c r="A1496" i="20" s="1"/>
  <c r="A1502" i="20" s="1"/>
  <c r="A1503" i="20" s="1"/>
  <c r="A1506" i="20" s="1"/>
  <c r="A1507" i="20" s="1"/>
  <c r="A1510" i="20" s="1"/>
  <c r="A1511" i="20" s="1"/>
  <c r="A1512" i="20" s="1"/>
  <c r="A1513" i="20" s="1"/>
  <c r="A1514" i="20" s="1"/>
  <c r="A1517" i="20" s="1"/>
  <c r="A1518" i="20" s="1"/>
  <c r="A1519" i="20" s="1"/>
  <c r="A1520" i="20" s="1"/>
  <c r="A1521" i="20" s="1"/>
  <c r="A1522" i="20" s="1"/>
  <c r="A1523" i="20" s="1"/>
  <c r="A1524" i="20" s="1"/>
  <c r="A1525" i="20" s="1"/>
  <c r="A1526" i="20" s="1"/>
  <c r="A1527" i="20" s="1"/>
  <c r="A1528" i="20" s="1"/>
  <c r="A1529" i="20" s="1"/>
  <c r="A1530" i="20" s="1"/>
  <c r="A1533" i="20" s="1"/>
  <c r="A1534" i="20" s="1"/>
  <c r="A1535" i="20" s="1"/>
  <c r="A1536" i="20" s="1"/>
  <c r="A1537" i="20" s="1"/>
  <c r="A1538" i="20" s="1"/>
  <c r="A1542" i="20" s="1"/>
  <c r="A1543" i="20" s="1"/>
  <c r="A1544" i="20" s="1"/>
  <c r="A1547" i="20" s="1"/>
  <c r="A1548" i="20" s="1"/>
  <c r="A1549" i="20" s="1"/>
  <c r="A1552" i="20" s="1"/>
  <c r="A1553" i="20" s="1"/>
  <c r="A1554" i="20" s="1"/>
  <c r="A1555" i="20" s="1"/>
  <c r="A1556" i="20" s="1"/>
  <c r="A1559" i="20" s="1"/>
  <c r="A1560" i="20" s="1"/>
  <c r="A1561" i="20" s="1"/>
  <c r="A1562" i="20" s="1"/>
  <c r="A1563" i="20" s="1"/>
  <c r="A1564" i="20" s="1"/>
  <c r="A1565" i="20" s="1"/>
  <c r="A1566" i="20" s="1"/>
  <c r="A1567" i="20" s="1"/>
  <c r="A1568" i="20" s="1"/>
  <c r="A1569" i="20" s="1"/>
  <c r="A1570" i="20" s="1"/>
  <c r="A1571" i="20" s="1"/>
  <c r="A1572" i="20" s="1"/>
  <c r="A1573" i="20" s="1"/>
  <c r="A1574" i="20" s="1"/>
  <c r="A1575" i="20" s="1"/>
  <c r="A1576" i="20" s="1"/>
  <c r="A1577" i="20" s="1"/>
  <c r="A1578" i="20" s="1"/>
  <c r="A1579" i="20" s="1"/>
  <c r="A1580" i="20" s="1"/>
  <c r="A1583" i="20" s="1"/>
  <c r="A1584" i="20" s="1"/>
  <c r="A1585" i="20" s="1"/>
  <c r="A1586" i="20" s="1"/>
  <c r="A1587" i="20" s="1"/>
  <c r="A1591" i="20" s="1"/>
  <c r="A1592" i="20" s="1"/>
  <c r="A1593" i="20" s="1"/>
  <c r="A1594" i="20" s="1"/>
  <c r="A1595" i="20" s="1"/>
  <c r="A1598" i="20" s="1"/>
  <c r="A1599" i="20" s="1"/>
  <c r="A1602" i="20" s="1"/>
  <c r="A1603" i="20" s="1"/>
  <c r="A1604" i="20" s="1"/>
  <c r="A1605" i="20" s="1"/>
  <c r="A1608" i="20" s="1"/>
  <c r="A1609" i="20" s="1"/>
  <c r="A1610" i="20" s="1"/>
  <c r="A1611" i="20" s="1"/>
  <c r="A1612" i="20" s="1"/>
  <c r="A1613" i="20" s="1"/>
  <c r="A1614" i="20" s="1"/>
  <c r="A1615" i="20" s="1"/>
  <c r="A1616" i="20" s="1"/>
  <c r="A1617" i="20" s="1"/>
  <c r="A1620" i="20" s="1"/>
  <c r="A1621" i="20" s="1"/>
  <c r="A1622" i="20" s="1"/>
  <c r="A1623" i="20" s="1"/>
  <c r="A1624" i="20" s="1"/>
  <c r="A1625" i="20" s="1"/>
  <c r="A1632" i="20" s="1"/>
  <c r="A1633" i="20" s="1"/>
  <c r="A1634" i="20" s="1"/>
  <c r="A1635" i="20" s="1"/>
  <c r="A1636" i="20" s="1"/>
  <c r="A1637" i="20" s="1"/>
  <c r="A1638" i="20" s="1"/>
  <c r="A1639" i="20" s="1"/>
  <c r="A1640" i="20" s="1"/>
  <c r="A1641" i="20" s="1"/>
  <c r="A1642" i="20" s="1"/>
  <c r="A1643" i="20" s="1"/>
  <c r="A1644" i="20" s="1"/>
  <c r="A1645" i="20" s="1"/>
  <c r="A1646" i="20" s="1"/>
  <c r="A1647" i="20" s="1"/>
  <c r="A1648" i="20" s="1"/>
  <c r="A1649" i="20" s="1"/>
  <c r="A1653" i="20" s="1"/>
  <c r="A1654" i="20" s="1"/>
  <c r="A1655" i="20" s="1"/>
  <c r="A1656" i="20" s="1"/>
  <c r="A1657" i="20" s="1"/>
  <c r="A1660" i="20" s="1"/>
  <c r="A1661" i="20" s="1"/>
  <c r="A1662" i="20" s="1"/>
  <c r="A1663" i="20" s="1"/>
  <c r="A1664" i="20" s="1"/>
  <c r="A1665" i="20" s="1"/>
  <c r="A1666" i="20" s="1"/>
  <c r="A1667" i="20" s="1"/>
  <c r="A1668" i="20" s="1"/>
  <c r="A1673" i="20" s="1"/>
  <c r="A1674" i="20" s="1"/>
  <c r="A1675" i="20" s="1"/>
  <c r="A1676" i="20" s="1"/>
  <c r="A1677" i="20" s="1"/>
  <c r="A1678" i="20" s="1"/>
  <c r="A1679" i="20" s="1"/>
  <c r="A1680" i="20" s="1"/>
  <c r="A1681" i="20" s="1"/>
  <c r="A1682" i="20" s="1"/>
  <c r="A1683" i="20" s="1"/>
  <c r="A1684" i="20" s="1"/>
  <c r="A1685" i="20" s="1"/>
  <c r="A1686" i="20" s="1"/>
  <c r="A1687" i="20" s="1"/>
  <c r="A1688" i="20" s="1"/>
  <c r="A1689" i="20" s="1"/>
  <c r="A1690" i="20" s="1"/>
  <c r="A1691" i="20" s="1"/>
  <c r="A1692" i="20" s="1"/>
  <c r="A1693" i="20" s="1"/>
  <c r="A1694" i="20" s="1"/>
  <c r="A1695" i="20" s="1"/>
  <c r="A1696" i="20" s="1"/>
  <c r="A1697" i="20" s="1"/>
  <c r="A1698" i="20" s="1"/>
  <c r="A1699" i="20" s="1"/>
  <c r="A1700" i="20" s="1"/>
  <c r="A1704" i="20" s="1"/>
  <c r="A1705" i="20" s="1"/>
  <c r="A1706" i="20" s="1"/>
  <c r="A1707" i="20" s="1"/>
  <c r="A1708" i="20" s="1"/>
  <c r="A1709" i="20" s="1"/>
  <c r="A1710" i="20" s="1"/>
  <c r="A1713" i="20" s="1"/>
  <c r="A1714" i="20" s="1"/>
  <c r="A1715" i="20" s="1"/>
  <c r="A1716" i="20" s="1"/>
  <c r="A1717" i="20" s="1"/>
  <c r="A1718" i="20" s="1"/>
  <c r="A1719" i="20" s="1"/>
  <c r="A1720" i="20" s="1"/>
  <c r="A1721" i="20" s="1"/>
  <c r="A1722" i="20" s="1"/>
  <c r="A1723" i="20" s="1"/>
  <c r="A1724" i="20" s="1"/>
  <c r="A1729" i="20" s="1"/>
  <c r="A1730" i="20" s="1"/>
  <c r="A1731" i="20" s="1"/>
  <c r="A1732" i="20" s="1"/>
  <c r="A1733" i="20" s="1"/>
  <c r="A1734" i="20" s="1"/>
  <c r="A1735" i="20" s="1"/>
  <c r="A1736" i="20" s="1"/>
  <c r="A1737" i="20" s="1"/>
  <c r="A1738" i="20" s="1"/>
  <c r="A1739" i="20" s="1"/>
  <c r="A1740" i="20" s="1"/>
  <c r="A1741" i="20" s="1"/>
  <c r="A1742" i="20" s="1"/>
  <c r="A1743" i="20" s="1"/>
  <c r="A1744" i="20" s="1"/>
  <c r="A1745" i="20" s="1"/>
  <c r="A1749" i="20" s="1"/>
  <c r="A1750" i="20" s="1"/>
  <c r="A1751" i="20" s="1"/>
  <c r="A1754" i="20" s="1"/>
  <c r="A1755" i="20" s="1"/>
  <c r="A1756" i="20" s="1"/>
  <c r="A1757" i="20" s="1"/>
  <c r="A1758" i="20" s="1"/>
  <c r="A1759" i="20" s="1"/>
  <c r="A1760" i="20" s="1"/>
  <c r="A1761" i="20" s="1"/>
  <c r="A1762" i="20" s="1"/>
  <c r="A1763" i="20" s="1"/>
  <c r="A1764" i="20" s="1"/>
  <c r="A1767" i="20" s="1"/>
  <c r="A1768" i="20" s="1"/>
  <c r="A1769" i="20" s="1"/>
  <c r="A1772" i="20" s="1"/>
  <c r="A1773" i="20" s="1"/>
  <c r="A1774" i="20" s="1"/>
  <c r="A1775" i="20" s="1"/>
  <c r="A1781" i="20" s="1"/>
  <c r="A1782" i="20" s="1"/>
  <c r="A1784" i="20" s="1"/>
  <c r="A1785" i="20" s="1"/>
  <c r="A1786" i="20" s="1"/>
  <c r="A1790" i="20" s="1"/>
  <c r="A1791" i="20" s="1"/>
  <c r="A1792" i="20" s="1"/>
  <c r="A1796" i="20" s="1"/>
  <c r="A1804" i="20" s="1"/>
  <c r="A1805" i="20" s="1"/>
  <c r="A1806" i="20" s="1"/>
  <c r="A1807" i="20" s="1"/>
  <c r="A1808" i="20" s="1"/>
  <c r="A1812" i="20" s="1"/>
  <c r="A1813" i="20" s="1"/>
  <c r="A1814" i="20" s="1"/>
  <c r="A1815" i="20" s="1"/>
  <c r="A1816" i="20" s="1"/>
  <c r="A1820" i="20" s="1"/>
  <c r="A1821" i="20" s="1"/>
  <c r="A1822" i="20" s="1"/>
  <c r="A1826" i="20" s="1"/>
  <c r="A1830" i="20" s="1"/>
  <c r="A1831" i="20" s="1"/>
  <c r="A1833" i="20" s="1"/>
  <c r="A1834" i="20" s="1"/>
  <c r="A1838" i="20" s="1"/>
  <c r="A1839" i="20" s="1"/>
  <c r="A1841" i="20" s="1"/>
  <c r="A1842" i="20" s="1"/>
  <c r="A1846" i="20" s="1"/>
  <c r="A1847" i="20" s="1"/>
  <c r="A1848" i="20" s="1"/>
  <c r="A1849" i="20" s="1"/>
  <c r="A1850" i="20" s="1"/>
  <c r="A1854" i="20" s="1"/>
  <c r="A1855" i="20" s="1"/>
  <c r="A1856" i="20" s="1"/>
  <c r="A1859" i="20" s="1"/>
  <c r="A1860" i="20" s="1"/>
  <c r="A1861" i="20" s="1"/>
  <c r="A1864" i="20" s="1"/>
  <c r="A1865" i="20" s="1"/>
  <c r="A1867" i="20" s="1"/>
  <c r="A1868" i="20" s="1"/>
  <c r="A1872" i="20" s="1"/>
  <c r="A1873" i="20" s="1"/>
  <c r="A1874" i="20" s="1"/>
  <c r="A1882" i="20" s="1"/>
  <c r="A1883" i="20" s="1"/>
  <c r="A1887" i="20" s="1"/>
  <c r="A1891" i="20" s="1"/>
  <c r="A1892" i="20" s="1"/>
  <c r="A1893" i="20" s="1"/>
  <c r="A1894" i="20" s="1"/>
  <c r="A1895" i="20" s="1"/>
  <c r="A1896" i="20" s="1"/>
  <c r="A1902" i="20" s="1"/>
  <c r="A1903" i="20" s="1"/>
  <c r="A1904" i="20" s="1"/>
  <c r="A1905" i="20" s="1"/>
  <c r="A1909" i="20" s="1"/>
  <c r="A1913" i="20" s="1"/>
  <c r="A1914" i="20" s="1"/>
  <c r="A1915" i="20" s="1"/>
  <c r="A1916" i="20" s="1"/>
  <c r="A1917" i="20" s="1"/>
  <c r="A1918" i="20" s="1"/>
  <c r="A1919" i="20" s="1"/>
  <c r="A1920" i="20" s="1"/>
  <c r="A1926" i="20" s="1"/>
  <c r="A1930" i="20" s="1"/>
  <c r="A1931" i="20" s="1"/>
</calcChain>
</file>

<file path=xl/sharedStrings.xml><?xml version="1.0" encoding="utf-8"?>
<sst xmlns="http://schemas.openxmlformats.org/spreadsheetml/2006/main" count="5685" uniqueCount="1233">
  <si>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</si>
  <si>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</si>
  <si>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</si>
  <si>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</si>
  <si>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</si>
  <si>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</si>
  <si>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</si>
  <si>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</si>
  <si>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</si>
  <si>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</si>
  <si>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</si>
  <si>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</si>
  <si>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</si>
  <si>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</si>
  <si>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</si>
  <si>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</si>
  <si>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</si>
  <si>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</si>
  <si>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</si>
  <si>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</si>
  <si>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DIV.06</t>
  </si>
  <si>
    <t>SUBTOTAL</t>
  </si>
  <si>
    <t>OVERHEAD &amp; PROFIT - 25%</t>
  </si>
  <si>
    <t>EXCLUSIONS</t>
  </si>
  <si>
    <t>ALL ITEMS NOT MENTIONED ABOVE ARE EXCLUDED</t>
  </si>
  <si>
    <t>PERMITS, SITE SUPERVISION, FINAL CLEANUP &amp; DUMPSTER</t>
  </si>
  <si>
    <t>LS</t>
  </si>
  <si>
    <t>SF</t>
  </si>
  <si>
    <t>LF</t>
  </si>
  <si>
    <t>UNIT LABOR COST</t>
  </si>
  <si>
    <t>TOTAL LABOR COST</t>
  </si>
  <si>
    <t>UNIT MATERIAL COST</t>
  </si>
  <si>
    <t>TOTAL MATERIAL COST</t>
  </si>
  <si>
    <t>DIV. 06</t>
  </si>
  <si>
    <t>WOOD PLASTICS &amp; COMPOSITE</t>
  </si>
  <si>
    <t>EA</t>
  </si>
  <si>
    <t>DIV.07</t>
  </si>
  <si>
    <t>SHEATHING</t>
  </si>
  <si>
    <t>CONCRETE</t>
  </si>
  <si>
    <t>DIV. 03</t>
  </si>
  <si>
    <t>BUILDING CONCRETE</t>
  </si>
  <si>
    <t>CY</t>
  </si>
  <si>
    <t>DIV. 05</t>
  </si>
  <si>
    <t>METALS</t>
  </si>
  <si>
    <t>FRAMING MISC.</t>
  </si>
  <si>
    <t>DIV. 07</t>
  </si>
  <si>
    <t>THERMAL &amp; MOISTURE PROTECTION</t>
  </si>
  <si>
    <t>INSULATION / WATERPROOFING</t>
  </si>
  <si>
    <t>EARTHWORKS</t>
  </si>
  <si>
    <t>EXTERIOR IMPROVEMENTS</t>
  </si>
  <si>
    <t>DIV.03</t>
  </si>
  <si>
    <t>DIV.05</t>
  </si>
  <si>
    <t>DIV.31</t>
  </si>
  <si>
    <t>DIV.32</t>
  </si>
  <si>
    <t>WOOD PLASTICS &amp; COMPOSITES</t>
  </si>
  <si>
    <t>REFERENCE SHEET</t>
  </si>
  <si>
    <t>DETAIL SHEET</t>
  </si>
  <si>
    <t>Allowances</t>
  </si>
  <si>
    <t>Mobilization</t>
  </si>
  <si>
    <t>METAL COLUMNS</t>
  </si>
  <si>
    <t>LBS</t>
  </si>
  <si>
    <t>METAL BEAMS</t>
  </si>
  <si>
    <t>WOODEN BEAMS &amp; HEADER</t>
  </si>
  <si>
    <t>UTILITIES</t>
  </si>
  <si>
    <t>DIV.33</t>
  </si>
  <si>
    <t>FLOOR JOISTS</t>
  </si>
  <si>
    <t>BASEPLATES</t>
  </si>
  <si>
    <t>ROOF SHEATHING</t>
  </si>
  <si>
    <t>WOODEN POST</t>
  </si>
  <si>
    <t>LEVEL-1</t>
  </si>
  <si>
    <t>STRUCTURAL SLABS</t>
  </si>
  <si>
    <t>Column Baseplate</t>
  </si>
  <si>
    <t>SINGLE PLY ROOFING</t>
  </si>
  <si>
    <t>Single Ply Roofing, Minimum Class "A" , Manufacturer : GAF, Style : Fully Adhered Ever guard</t>
  </si>
  <si>
    <t>60 MIL TPO Roofing Membrane</t>
  </si>
  <si>
    <t>1/2" High Density Polyiso Board</t>
  </si>
  <si>
    <t>CONCRETE STEM WALLS</t>
  </si>
  <si>
    <t>UPPER ROOF FRAMING</t>
  </si>
  <si>
    <t>LOWER ROOFING</t>
  </si>
  <si>
    <t>UPPER ROOFING</t>
  </si>
  <si>
    <t>A-2.2a</t>
  </si>
  <si>
    <t>A-2.2b</t>
  </si>
  <si>
    <t>CONCRETE GRADE BEAM</t>
  </si>
  <si>
    <t>CONCRETE PIERS</t>
  </si>
  <si>
    <t>WOODEN POST &amp; BRACING</t>
  </si>
  <si>
    <t>ROOF RAFTER</t>
  </si>
  <si>
    <t>ROOF JOIST</t>
  </si>
  <si>
    <t>RAT SLAB</t>
  </si>
  <si>
    <t>4" Rat Slab @ Crawl Space</t>
  </si>
  <si>
    <t>DIV. 04</t>
  </si>
  <si>
    <t>MASONRY</t>
  </si>
  <si>
    <t>A-2.1</t>
  </si>
  <si>
    <t>METAL ROOFING</t>
  </si>
  <si>
    <t>3" Soffit Strip Vent</t>
  </si>
  <si>
    <t>DIV. 02</t>
  </si>
  <si>
    <t>DEMOLITION / EXISTING CONDITION</t>
  </si>
  <si>
    <t>SITE DEMOLITION</t>
  </si>
  <si>
    <t>Existing Shed To Be Removed</t>
  </si>
  <si>
    <t>Existing Gas Meter To Be Removed</t>
  </si>
  <si>
    <t>DIV. 31</t>
  </si>
  <si>
    <t>EXCAVATION &amp; BACKFILL</t>
  </si>
  <si>
    <t>Backfill (Utilities)</t>
  </si>
  <si>
    <t>GRADING</t>
  </si>
  <si>
    <t>C-1</t>
  </si>
  <si>
    <t>SOIL EXPORTED</t>
  </si>
  <si>
    <t>Exported Soil</t>
  </si>
  <si>
    <t>DIV. 32</t>
  </si>
  <si>
    <t>CIVIL WORKS</t>
  </si>
  <si>
    <t>A1.0a</t>
  </si>
  <si>
    <t>4" Gravel Fill</t>
  </si>
  <si>
    <t>CONCRETE HARDSCAPE</t>
  </si>
  <si>
    <t>SITE MISC. ITEMS</t>
  </si>
  <si>
    <t>LANDSCAPE</t>
  </si>
  <si>
    <t>EROSION CONTROL</t>
  </si>
  <si>
    <t>C-2</t>
  </si>
  <si>
    <t>Install Fiber Rolls</t>
  </si>
  <si>
    <t>DIV. 33</t>
  </si>
  <si>
    <t>STORM ITEMS</t>
  </si>
  <si>
    <t>STORM PIPES</t>
  </si>
  <si>
    <t>STORM BENDS</t>
  </si>
  <si>
    <t>STORM MISC. ITEMS</t>
  </si>
  <si>
    <t>UTILITIES ITEMS</t>
  </si>
  <si>
    <t>UTILITIES PIPES</t>
  </si>
  <si>
    <t>4" Dia PVC Sanitary Sewer Pipe</t>
  </si>
  <si>
    <t>UTILITIES BENDS</t>
  </si>
  <si>
    <t>UTILITIES MISC. ITEMS</t>
  </si>
  <si>
    <t>DIV.04</t>
  </si>
  <si>
    <t>Joint Sealant w/ Backer Rod At Windows</t>
  </si>
  <si>
    <t>Joint Sealant w/ Backer Rod At Doors</t>
  </si>
  <si>
    <t>Existing Building To Be Removed w/ Its Entirety</t>
  </si>
  <si>
    <t>Existing SPA To Be Relocated</t>
  </si>
  <si>
    <t>Existing Pond To Be Removed</t>
  </si>
  <si>
    <t>Existing Water Pipe To Be Removed</t>
  </si>
  <si>
    <t>Existing Trees To Be Removed</t>
  </si>
  <si>
    <t>Existing Water Line To Disconnected &amp; Plugged</t>
  </si>
  <si>
    <t>Existing Electrical Meter To Be Removed</t>
  </si>
  <si>
    <t>Wire Mesh For Rat Slab</t>
  </si>
  <si>
    <t>4" Thick Slab On Grade w/ #4 Bars @ 18" O.C. Each Way</t>
  </si>
  <si>
    <t xml:space="preserve"> #4 Bars @ 18" O.C. Each Way</t>
  </si>
  <si>
    <r>
      <t>P1 - 18" Dia Drilled Concrete Pier w/ (6) Verti. Bars &amp; #4 Spiral Ties Bars @ 3" O.C.</t>
    </r>
    <r>
      <rPr>
        <sz val="11"/>
        <color rgb="FFFF0000"/>
        <rFont val="Calibri"/>
        <family val="2"/>
        <scheme val="minor"/>
      </rPr>
      <t xml:space="preserve"> - 12' High</t>
    </r>
  </si>
  <si>
    <t>#4 Spiral Ties Bars @ 3" O.C.</t>
  </si>
  <si>
    <r>
      <t>P1 - 18" Dia Drilled Concrete Pier w/ (6) Verti. Bars &amp; #4 Spiral Ties Bars @ 3" O.C.</t>
    </r>
    <r>
      <rPr>
        <sz val="11"/>
        <color rgb="FFFF0000"/>
        <rFont val="Calibri"/>
        <family val="2"/>
        <scheme val="minor"/>
      </rPr>
      <t xml:space="preserve"> - 16' High</t>
    </r>
  </si>
  <si>
    <t>2#4 Bars Horizontal @ 24" O.C.</t>
  </si>
  <si>
    <t>#6 Verti. @ 6" O.C.</t>
  </si>
  <si>
    <t>RETAINING WALL</t>
  </si>
  <si>
    <t>#6 Bars @ 12" O.C. EW. Top &amp; Bottom.</t>
  </si>
  <si>
    <t xml:space="preserve">14" Thick Mat Slab </t>
  </si>
  <si>
    <t>#6 Bars @ 6" O.C. At Bottom - 9' Long</t>
  </si>
  <si>
    <t>(2) #5 Diagonal Reinf. Top &amp; Bottom At Corner - 8' Long</t>
  </si>
  <si>
    <t>#4 Bars @ 18" O.C. Verti.</t>
  </si>
  <si>
    <t>#4 Bar Cont.</t>
  </si>
  <si>
    <r>
      <t>8" Thick Concrete Stem Wall</t>
    </r>
    <r>
      <rPr>
        <sz val="12"/>
        <color rgb="FFFF0000"/>
        <rFont val="Arial"/>
        <family val="2"/>
      </rPr>
      <t xml:space="preserve"> - 12" High</t>
    </r>
  </si>
  <si>
    <t>(18"X18") Grade Beam w/ (3) #5 Bars Top &amp; Bottom</t>
  </si>
  <si>
    <t>(3) #5 Bars Top &amp; Bottom</t>
  </si>
  <si>
    <t>W14X30</t>
  </si>
  <si>
    <t>W14X145</t>
  </si>
  <si>
    <t>W14X109</t>
  </si>
  <si>
    <t>W14X34</t>
  </si>
  <si>
    <t>MC 8x8.5 Stringer</t>
  </si>
  <si>
    <t>LEVEL-2 / LOWER ROOF</t>
  </si>
  <si>
    <t>W8X40</t>
  </si>
  <si>
    <t>W10X45</t>
  </si>
  <si>
    <t>W10X33</t>
  </si>
  <si>
    <t>W14X82</t>
  </si>
  <si>
    <t>W14X68</t>
  </si>
  <si>
    <t>W21X93</t>
  </si>
  <si>
    <t>W14X43</t>
  </si>
  <si>
    <t>W14X22</t>
  </si>
  <si>
    <t xml:space="preserve">MC 12X10.6 </t>
  </si>
  <si>
    <t>C8X11.75</t>
  </si>
  <si>
    <t>C8X13.75</t>
  </si>
  <si>
    <t>HSS 5X4X3/8"</t>
  </si>
  <si>
    <t>UPPER ROOF LEVEL</t>
  </si>
  <si>
    <t>W12X16</t>
  </si>
  <si>
    <t>W12X45</t>
  </si>
  <si>
    <t>W12X40</t>
  </si>
  <si>
    <t>W12X14</t>
  </si>
  <si>
    <t xml:space="preserve">MC12X10.6 </t>
  </si>
  <si>
    <t>C12X20.7</t>
  </si>
  <si>
    <t>C12X10.6</t>
  </si>
  <si>
    <t>LEVEL -1 FRAMING</t>
  </si>
  <si>
    <t>3/4" Thick Tongue &amp; Groove Plywood Sheathing (4'X8') Ea.</t>
  </si>
  <si>
    <t>14" TJI 110 Floor Joist @ 16" O.C. @ 59.51'</t>
  </si>
  <si>
    <t>14" TJI 110 Floor Joist @ 16" O.C. @ 53.98'</t>
  </si>
  <si>
    <t>14" TJI 110 Floor Joist @ 16" O.C. @ 54.83'</t>
  </si>
  <si>
    <t>14" TJI 110 Floor Joist @ 16" O.C. @ 20.74'</t>
  </si>
  <si>
    <t>14" TJI 110 Floor Joist @ 16" O.C. @ 5.57'</t>
  </si>
  <si>
    <t>14" TJI 110 Floor Joist @ 16" O.C. @ 11.19'</t>
  </si>
  <si>
    <t>14" TJI 110 Floor Joist @ 16" O.C. @ 25.97'</t>
  </si>
  <si>
    <t>14" TJI 110 Floor Joist @ 16" O.C. @ 20.42'</t>
  </si>
  <si>
    <t>14" TJI 110 Floor Joist @ 16" O.C. @ 13.55'</t>
  </si>
  <si>
    <t>14" TJI 110 Floor Joist @ 16" O.C. @ 14.98'</t>
  </si>
  <si>
    <t>14" TJI 110 Floor Joist @ 16" O.C. @ 14.97'</t>
  </si>
  <si>
    <t>14" TJI 110 Floor Joist @ 16" O.C. @ 14.96'</t>
  </si>
  <si>
    <t>14" TJI 110 Floor Joist @ 16" O.C. @ 22.31'</t>
  </si>
  <si>
    <t>14" TJI 110 Floor Joist @ 16" O.C. @ 22.32'</t>
  </si>
  <si>
    <t>14" TJI 110 Floor Joist @ 16" O.C. @ 22.33'</t>
  </si>
  <si>
    <t>14" TJI 110 Floor Joist @ 16" O.C. @ 22.34'</t>
  </si>
  <si>
    <t>14" TJI 110 Floor Joist @ 16" O.C. @ 22.35'</t>
  </si>
  <si>
    <t>14" TJI 110 Floor Joist @ 16" O.C. @ 22.36'</t>
  </si>
  <si>
    <t>14" TJI 110 Floor Joist @ 16" O.C. @ 22.37'</t>
  </si>
  <si>
    <t>14" TJI 110 Floor Joist @ 16" O.C. @ 22.38'</t>
  </si>
  <si>
    <t>14" TJI 110 Floor Joist @ 16" O.C. @ 22.39'</t>
  </si>
  <si>
    <t>14" TJI 110 Floor Joist @ 16" O.C. @ 22.4'</t>
  </si>
  <si>
    <t>14" TJI 110 Floor Joist @ 16" O.C. @ 22.41'</t>
  </si>
  <si>
    <t>14" TJI 110 Floor Joist @ 16" O.C. @ 22.42'</t>
  </si>
  <si>
    <t>14" TJI 110 Floor Joist @ 16" O.C. @ 18.96'</t>
  </si>
  <si>
    <t>14" TJI 110 Floor Joist @ 16" O.C. @ 18.97'</t>
  </si>
  <si>
    <t>14" TJI 110 Floor Joist @ 16" O.C. @ 18.98'</t>
  </si>
  <si>
    <t>(6"X6") Wooden Header - 3'</t>
  </si>
  <si>
    <t>5-1/4"X14" LVL - 15'</t>
  </si>
  <si>
    <t>5-1/4"X14" LVL - 4'</t>
  </si>
  <si>
    <t>5-1/4"X14" LVL - 6'</t>
  </si>
  <si>
    <t>5-1/4"X14" LVL - 5'</t>
  </si>
  <si>
    <t>3-1/2"X14" LVL - 12'</t>
  </si>
  <si>
    <t>3-1/2"X11-7/8" LVL - 13'</t>
  </si>
  <si>
    <t>5-1/4"X14" LVL - 13'</t>
  </si>
  <si>
    <t>HDU4</t>
  </si>
  <si>
    <t>HDU5</t>
  </si>
  <si>
    <t>HDU8</t>
  </si>
  <si>
    <t>CMST14</t>
  </si>
  <si>
    <t>HDU 11</t>
  </si>
  <si>
    <t>LEVEL-2 / LOWER ROOF FRAMING</t>
  </si>
  <si>
    <t>FLOOR SHEATHING</t>
  </si>
  <si>
    <t>5/8" Thick Plywood Sheathing (4'X8') Ea.</t>
  </si>
  <si>
    <t>(6"x6") Wooden Header - 3'</t>
  </si>
  <si>
    <t>(6"x8") Wooden Header - 3'</t>
  </si>
  <si>
    <t>(6"x6") Wooden Header - 4'</t>
  </si>
  <si>
    <t>(6"x8") Wooden Header - 7'</t>
  </si>
  <si>
    <t>(4"x12") Wooden Beam - 18'</t>
  </si>
  <si>
    <t>(4"x8") Wooden Header - 14'</t>
  </si>
  <si>
    <t>(4"x8") Wooden Beam - 17'</t>
  </si>
  <si>
    <t>(4"x12") Wooden Beam - 16'</t>
  </si>
  <si>
    <t>(4"x8") Wooden Beam - 14'</t>
  </si>
  <si>
    <t>(4"x8") Wooden Beam - 6'</t>
  </si>
  <si>
    <t>(4"x8") Wooden Beam - 5'</t>
  </si>
  <si>
    <t>(4"x12") Wooden Beam - 6'</t>
  </si>
  <si>
    <t>3-1/2"X9-1/2" LVL - 8'</t>
  </si>
  <si>
    <t>3-1/2"X7-1/4" LVL - 15'</t>
  </si>
  <si>
    <t>5-1/4"X14" LVL - 17'</t>
  </si>
  <si>
    <t>5-1/4"X14" PSL - 12'</t>
  </si>
  <si>
    <t>5-1/4"X14" LVL - 8'</t>
  </si>
  <si>
    <t>3-1/2"X14" LVL - 11'</t>
  </si>
  <si>
    <t>3-1/2"X14" LVL - 14'</t>
  </si>
  <si>
    <t>5-1/4"X9-1/2" LVL - 13'</t>
  </si>
  <si>
    <t>3-1/2"X16" LVL - 20'</t>
  </si>
  <si>
    <t>5-1/4"X7-1/4" LVL - 19'</t>
  </si>
  <si>
    <t>3-1/2"X7-1/4" LVL - 16'</t>
  </si>
  <si>
    <t>3-1/2"X7-1/4" LVL - 11'</t>
  </si>
  <si>
    <t>5-1/4"X9-1/2" LVL - 15'</t>
  </si>
  <si>
    <t>3-1/2"X11-7/8" LVL - 9'</t>
  </si>
  <si>
    <t>3-1/2"X11-7/8" LVL - 7'</t>
  </si>
  <si>
    <t>3-1/2"X7-1/4" LVL - 10'</t>
  </si>
  <si>
    <t>3-1/2"X14" LVL - 10'</t>
  </si>
  <si>
    <t>3-1/2"X14" LVL - 8'</t>
  </si>
  <si>
    <t>3-1/2"X11-7/8" LVL - 19'</t>
  </si>
  <si>
    <t>5-1/4"X14" LVL - 14'</t>
  </si>
  <si>
    <t>3-1/2"X14" LVL - 4'</t>
  </si>
  <si>
    <t>3-1/2"X14" LVL - 13'</t>
  </si>
  <si>
    <t>3-1/2"X14" LVL - 5'</t>
  </si>
  <si>
    <t>5-1/4"X24" PSL - 7'</t>
  </si>
  <si>
    <t>3-1/2"X14" LVL - 7'</t>
  </si>
  <si>
    <t>3-1/2"X11-7/8" LVL - 10'</t>
  </si>
  <si>
    <t>5-1/4"X11-7/8" LVL Ridge - 13'</t>
  </si>
  <si>
    <t>5-1/4"X11-7/8" LVL Ridge - 17'</t>
  </si>
  <si>
    <t>5-1/4"X7-1/4" Struct Fascia - 10'</t>
  </si>
  <si>
    <t>(4"X8") Struct Fascia - 14'</t>
  </si>
  <si>
    <t>1-3/4"X7-1/4" LVL Struct Fascia - 11'</t>
  </si>
  <si>
    <t>1-3/4"X7-1/4" LVL Struct Fascia - 9'</t>
  </si>
  <si>
    <t>FLOOR JOIST</t>
  </si>
  <si>
    <t>14" TJI 110 Floor Joist @ 16" O.C. @ 8.28'</t>
  </si>
  <si>
    <t>14" TJI 110 Floor Joist @ 16" O.C. @ 7.52'</t>
  </si>
  <si>
    <t>14" TJI 110 Floor Joist @ 16" O.C. @ 33.68'</t>
  </si>
  <si>
    <t>14" TJI 110 Floor Joist @ 16" O.C. @ 26.72'</t>
  </si>
  <si>
    <t>14" TJI 110 Floor Joist @ 16" O.C. @ 33.66'</t>
  </si>
  <si>
    <t>14" TJI 110 Floor Joist @ 16" O.C. @ 29.71'</t>
  </si>
  <si>
    <t>14" TJI 110 Floor Joist @ 16" O.C. @ 7.59'</t>
  </si>
  <si>
    <t>11-7/8" TJI 210 Floor Joist @ 16" O.C. @ 8.34'</t>
  </si>
  <si>
    <t>11-7/8" TJI 210 Floor Joist @ 16" O.C. @ 8.38'</t>
  </si>
  <si>
    <t>11-7/8" TJI 210 Floor Joist @ 16" O.C. @ 8.42'</t>
  </si>
  <si>
    <t>11-7/8" TJI 210 Floor Joist @ 16" O.C. @ 8.31'</t>
  </si>
  <si>
    <t>3-1/2 Floor Joist LVL w/ BN @ 11'</t>
  </si>
  <si>
    <t>(6"x6") Wooden Post - 10' High</t>
  </si>
  <si>
    <t>(2"x6") Wooden Post- 10' High</t>
  </si>
  <si>
    <t>(4"x6") Wooden Post- 10' High</t>
  </si>
  <si>
    <t>(6"x8") Wooden Post- 10' High</t>
  </si>
  <si>
    <t>(6"x10") Wooden Post- 10' High</t>
  </si>
  <si>
    <t>(2"X8") DF#2 Roof Rafters @ 16" O.C. @ 20.61'</t>
  </si>
  <si>
    <t>(2"X8") DF#2 Roof Rafters @ 16" O.C. @ 16.74'</t>
  </si>
  <si>
    <t>(2"X8") DF#2 Roof Rafters @ 16" O.C. @ 16.67'</t>
  </si>
  <si>
    <t>(2"X8") DF#2 Roof Rafters @ 16" O.C. @ 16.61'</t>
  </si>
  <si>
    <t>(2"X8") DF#2 Roof Rafters @ 16" O.C. @ 20.63'</t>
  </si>
  <si>
    <t>(2"X8") DF#2 Roof Rafters @ 16" O.C. @ 20.64'</t>
  </si>
  <si>
    <t>(2"X8") DF#2 Roof Rafters @ 16" O.C. @ 20.65'</t>
  </si>
  <si>
    <t>(2"X8") DF#2 Roof Rafters @ 16" O.C. @ 20.66'</t>
  </si>
  <si>
    <t>(2"X12") DF#2 Roof Rafters @ 16" O.C. @ 28.95'</t>
  </si>
  <si>
    <t>(2"X12") DF#2 Roof Rafters @ 16" O.C. @ 19.54'</t>
  </si>
  <si>
    <t>(2"X12") DF#2 Roof Rafters @ 16" O.C. @ 6.99'</t>
  </si>
  <si>
    <t>(2"X12") DF#2 Roof Rafters @ 16" O.C. @ 7.83'</t>
  </si>
  <si>
    <t>(2"X12") DF#2 Roof Rafters @ 16" O.C. @ 8.67'</t>
  </si>
  <si>
    <t>(2"X12") DF#2 Roof Rafters @ 16" O.C. @ 6.14'</t>
  </si>
  <si>
    <t>(2"X12") DF#2 Roof Rafters @ 16" O.C. @ 5.3'</t>
  </si>
  <si>
    <t>(2"X12") DF#2 Roof Rafters @ 16" O.C. @ 4.46'</t>
  </si>
  <si>
    <t>(2"X12") DF#2 Roof Rafters @ 16" O.C. @ 3.62'</t>
  </si>
  <si>
    <t>(2"X12") DF#2 Roof Rafters @ 16" O.C. @ 2.77'</t>
  </si>
  <si>
    <t>(2"X12") DF#2 Roof Rafters @ 16" O.C. @ 22.89'</t>
  </si>
  <si>
    <t>(2"X12") DF#2 Roof Rafters @ 16" O.C. @ 22.85'</t>
  </si>
  <si>
    <t>(2"X12") DF#2 Roof Rafters @ 16" O.C. @ 22.81'</t>
  </si>
  <si>
    <t>(2"X12") DF#2 Roof Rafters @ 16" O.C. @ 22.78'</t>
  </si>
  <si>
    <t>(2"X12") DF#2 Roof Rafters @ 16" O.C. @ 22.74'</t>
  </si>
  <si>
    <t>(2"X12") DF#2 Roof Rafters @ 16" O.C. @ 22.7'</t>
  </si>
  <si>
    <t>(2"X12") DF#2 Roof Rafters @ 16" O.C. @ 22.93'</t>
  </si>
  <si>
    <t>(2"X12") DF#2 Roof Rafters @ 16" O.C. @ 22.97'</t>
  </si>
  <si>
    <t>(2"X12") DF#2 Roof Rafters @ 16" O.C. @ 23.01'</t>
  </si>
  <si>
    <t>(2"X12") DF#2 Roof Rafters @ 16" O.C. @ 26.06'</t>
  </si>
  <si>
    <t>(2"X12") DF#2 Roof Rafters @ 16" O.C. @ 20.33'</t>
  </si>
  <si>
    <t>(2"X12") DF#2 Roof Rafters @ 16" O.C. @ 12.47'</t>
  </si>
  <si>
    <t>(2"X12") DF#2 Roof Rafters @ 16" O.C. @ 4.61'</t>
  </si>
  <si>
    <t>(2"X8") DF#1 Roof Rafters @ 12" O.C. @ 3.86'</t>
  </si>
  <si>
    <t>(2"X8") DF#1 Roof Rafters @ 12" O.C. @ 2.05'</t>
  </si>
  <si>
    <t>(2"X8") DF#1 Roof Rafters @ 12" O.C. @ 2.04'</t>
  </si>
  <si>
    <t>(2"X8") DF#1 Roof Rafters @ 12" O.C. @ 9.08'</t>
  </si>
  <si>
    <t>(2"X8") DF#1 Roof Rafters @ 12" O.C. @ 9.09'</t>
  </si>
  <si>
    <t>(2"X8") DF#1 Roof Rafters @ 12" O.C. @ 9.1'</t>
  </si>
  <si>
    <t>(2"X8") DF#1 Roof Rafters @ 12" O.C. @ 6.85'</t>
  </si>
  <si>
    <t>(2"X8") DF#1 Roof Rafters @ 12" O.C. @ 7.1'</t>
  </si>
  <si>
    <t>(2"X8") DF#1 Roof Rafters @ 12" O.C. @ 7.36'</t>
  </si>
  <si>
    <t>(2"X8") DF#1 Roof Rafters @ 12" O.C. @ 7.61'</t>
  </si>
  <si>
    <t>(2"X8") DF#1 Roof Rafters @ 12" O.C. @ 7.86'</t>
  </si>
  <si>
    <t>(2"X8") DF#1 Roof Rafters @ 12" O.C. @ 8.12'</t>
  </si>
  <si>
    <t>(2"X8") DF#1 Roof Rafters @ 12" O.C. @ 8.37'</t>
  </si>
  <si>
    <t>(2"X8") DF#1 Roof Rafters @ 12" O.C. @ 8.63'</t>
  </si>
  <si>
    <t>(2"X8") DF#1 Roof Rafters @ 12" O.C. @ 8.89'</t>
  </si>
  <si>
    <t>(2"X8") DF#1 Roof Rafters @ 12" O.C. @ 6.59'</t>
  </si>
  <si>
    <t>(2"X8") DF#1 Roof Rafters @ 12" O.C. @ 6.34'</t>
  </si>
  <si>
    <t>(2"X8") DF#1 Roof Rafters @ 12" O.C. @ 6.09'</t>
  </si>
  <si>
    <t>(2"X8") DF#1 Roof Rafters @ 12" O.C. @ 5.83'</t>
  </si>
  <si>
    <t>(2"X8") DF#1 Roof Rafters @ 12" O.C. @ 5.58'</t>
  </si>
  <si>
    <t>(2"X8") DF#1 Roof Rafters @ 12" O.C. @ 5.32'</t>
  </si>
  <si>
    <t>(2"X8") DF#1 Roof Rafters @ 12" O.C. @ 5.07'</t>
  </si>
  <si>
    <t>(2"X8") DF#1 Roof Rafters @ 12" O.C. @ 4.81'</t>
  </si>
  <si>
    <t>(2"X8") DF#1 Roof Rafters @ 12" O.C. @ 4.56'</t>
  </si>
  <si>
    <t>(2"X8") DF#1 Roof Rafters @ 12" O.C. @ 4.31'</t>
  </si>
  <si>
    <t>(2"X8") DF#1 Roof Rafters @ 12" O.C. @ 4.05'</t>
  </si>
  <si>
    <t>(2"X8") DF#1 Roof Rafters @ 12" O.C. @ 9.22'</t>
  </si>
  <si>
    <t>(2"X8") DF#1 Roof Rafters @ 12" O.C. @ 9.2'</t>
  </si>
  <si>
    <t>(2"X8") DF#1 Roof Rafters @ 12" O.C. @ 9.18'</t>
  </si>
  <si>
    <t>(2"X8") DF#1 Roof Rafters @ 12" O.C. @ 7.21'</t>
  </si>
  <si>
    <t>(2"X8") DF#1 Roof Rafters @ 12" O.C. @ 3.45'</t>
  </si>
  <si>
    <t>(2"X8") DF#1 Roof Rafters @ 12" O.C. @ 9.23'</t>
  </si>
  <si>
    <t>(2"X8") DF#1 Roof Rafters @ 12" O.C. @ 9.25'</t>
  </si>
  <si>
    <t>(2"X8") DF#1 Roof Rafters @ 12" O.C. @ 9.27'</t>
  </si>
  <si>
    <t>(2"X8") DF#1 Roof Rafters @ 12" O.C. @ 9.29'</t>
  </si>
  <si>
    <t>(2"X8") DF#1 Roof Rafters @ 12" O.C. @ 9.31'</t>
  </si>
  <si>
    <t>(2"X8") DF#1 Roof Rafters @ 12" O.C. @ 9.32'</t>
  </si>
  <si>
    <t>(2"X8") DF#1 Roof Rafters @ 12" O.C. @ 9.34'</t>
  </si>
  <si>
    <t>(2"X8") DF#1 Roof Rafters @ 12" O.C. @ 9.36'</t>
  </si>
  <si>
    <t>(2"X8") DF#1 Roof Rafters @ 12" O.C. @ 9.38'</t>
  </si>
  <si>
    <t>(2"X8") DF#1 Roof Rafters @ 12" O.C. @ 9.4'</t>
  </si>
  <si>
    <t>(2"X8") DF#1 Roof Rafters @ 12" O.C. @ 6.21'</t>
  </si>
  <si>
    <t>(2"X8") DF#1 Roof Rafters @ 12" O.C. @ 5.94'</t>
  </si>
  <si>
    <t>(2"X8") DF#1 Roof Rafters @ 12" O.C. @ 5.67'</t>
  </si>
  <si>
    <t>(2"X8") DF#1 Roof Rafters @ 12" O.C. @ 5.4'</t>
  </si>
  <si>
    <t>(2"X8") DF#1 Roof Rafters @ 12" O.C. @ 5.13'</t>
  </si>
  <si>
    <t>(2"X8") DF#1 Roof Rafters @ 12" O.C. @ 4.86'</t>
  </si>
  <si>
    <t>(2"X8") DF#1 Roof Rafters @ 12" O.C. @ 4.59'</t>
  </si>
  <si>
    <t>(2"X8") DF#1 Roof Rafters @ 12" O.C. @ 4.04'</t>
  </si>
  <si>
    <t>(2"X8") DF#1 Roof Rafters @ 12" O.C. @ 3.77'</t>
  </si>
  <si>
    <t>(2"X8") DF#1 Roof Rafters @ 12" O.C. @ 3.5'</t>
  </si>
  <si>
    <t>(2"X8") DF#1 Roof Rafters @ 12" O.C. @ 3.23'</t>
  </si>
  <si>
    <t>(2"X8") DF#1 Roof Rafters @ 12" O.C. @ 2.96'</t>
  </si>
  <si>
    <t>(2"X8") DF#1 Roof Rafters @ 12" O.C. @ 2.69'</t>
  </si>
  <si>
    <t>(2"X8") DF#1 Roof Rafters @ 12" O.C. @ 2.42'</t>
  </si>
  <si>
    <t>(2"X8") DF#1 Roof Rafters @ 12" O.C. @ 2.15'</t>
  </si>
  <si>
    <t>(2"X8") DF#1 Roof Rafters @ 12" O.C. @ 1.88'</t>
  </si>
  <si>
    <t>(2"X8") DF#1 Roof Rafters @ 12" O.C. @ 6.48'</t>
  </si>
  <si>
    <t>(2"X8") DF#1 Roof Rafters @ 12" O.C. @ 6.75'</t>
  </si>
  <si>
    <t>(2"X8") DF#1 Roof Rafters @ 12" O.C. @ 7.03'</t>
  </si>
  <si>
    <t>(2"X8") DF#1 Roof Rafters @ 12" O.C. @ 7.3'</t>
  </si>
  <si>
    <t>(2"X8") DF#1 Roof Rafters @ 12" O.C. @ 7.57'</t>
  </si>
  <si>
    <t>11-7/8" TJI 210 Roof Joist @ 16" O.C. @ 4.87'</t>
  </si>
  <si>
    <t>11-7/8" TJI 210 Roof Joist @ 16" O.C. @ 4.88'</t>
  </si>
  <si>
    <t>11-7/8" TJI 210 Roof Joist @ 16" O.C. @ 4.86'</t>
  </si>
  <si>
    <t>11-7/8" TJI 210 Roof Joist @ 16" O.C. @ 5.4'</t>
  </si>
  <si>
    <t>11-7/8" TJI 210 Roof Joist @ 16" O.C. @ 3.55'</t>
  </si>
  <si>
    <t>11-7/8" TJI 210 Roof Joist @ 16" O.C. @ 3.53'</t>
  </si>
  <si>
    <t>11-7/8" TJI 210 Roof Joist @ 16" O.C. @ 3.52'</t>
  </si>
  <si>
    <t>11-7/8" TJI 210 Roof Joist @ 16" O.C. @ 3.51'</t>
  </si>
  <si>
    <t>11-7/8" TJI 210 Roof Joist @ 16" O.C. @ 3.5'</t>
  </si>
  <si>
    <t>11-7/8" TJI 210 Roof Joist @ 16" O.C. @ 3.49'</t>
  </si>
  <si>
    <t>11-7/8" TJI 210 Roof Joist @ 16" O.C. @ 3.47'</t>
  </si>
  <si>
    <t>11-7/8" TJI 210 Roof Joist @ 16" O.C. @ 3.46'</t>
  </si>
  <si>
    <t>11-7/8" TJI 210 Roof Joist @ 16" O.C. @ 3.45'</t>
  </si>
  <si>
    <t>11-7/8" TJI 210 Roof Joist @ 16" O.C. @ 3.44'</t>
  </si>
  <si>
    <t>11-7/8" TJI 210 Roof Joist @ 16" O.C. @ 3.42'</t>
  </si>
  <si>
    <t>11-7/8" TJI 210 Roof Joist @ 16" O.C. @ 3.41'</t>
  </si>
  <si>
    <t>11-7/8" TJI 210 Roof Joist @ 16" O.C. @ 3.56'</t>
  </si>
  <si>
    <t>11-7/8" TJI 210 Roof Joist @ 16" O.C. @ 3.57'</t>
  </si>
  <si>
    <t>11-7/8" TJI 210 Roof Joist @ 16" O.C. @ 3.58'</t>
  </si>
  <si>
    <t>11-7/8" TJI 210 Roof Joist @ 16" O.C. @ 3.6'</t>
  </si>
  <si>
    <t>11-7/8" TJI 210 Roof Joist @ 16" O.C. @ 3.61'</t>
  </si>
  <si>
    <t>11-7/8" TJI 210 Roof Joist @ 16" O.C. @ 3.62'</t>
  </si>
  <si>
    <t>11-7/8" TJI 210 Roof Joist @ 16" O.C. @ 3.63'</t>
  </si>
  <si>
    <t>11-7/8" TJI 210 Roof Joist @ 16" O.C. @ 3.64'</t>
  </si>
  <si>
    <t>11-7/8" TJI 210 Roof Joist @ 16" O.C. @ 3.66'</t>
  </si>
  <si>
    <t>11-7/8" TJI 210 Roof Joist @ 16" O.C. @ 3.67'</t>
  </si>
  <si>
    <t>11-7/8" TJI 210 Roof Joist @ 16" O.C. @ 3.68'</t>
  </si>
  <si>
    <t>11-7/8" TJI 210 Roof Joist @ 16" O.C. @ 3.69'</t>
  </si>
  <si>
    <t>11-7/8" TJI 210 Roof Joist @ 16" O.C. @ 3.71'</t>
  </si>
  <si>
    <t>11-7/8" TJI 210 Roof Joist @ 16" O.C. @ 13.34'</t>
  </si>
  <si>
    <t>11-7/8" TJI 210 Roof Joist @ 16" O.C. @ 13.35'</t>
  </si>
  <si>
    <t>11-7/8" TJI 210 Roof Joist @ 16" O.C. @ 13.36'</t>
  </si>
  <si>
    <t>11-7/8" TJI 210 Roof Joist @ 16" O.C. @ 13.37'</t>
  </si>
  <si>
    <t>11-7/8" TJI 210 Roof Joist @ 16" O.C. @ 13.33'</t>
  </si>
  <si>
    <t>11-7/8" TJI 210 Roof Joist @ 16" O.C. @ 13.32'</t>
  </si>
  <si>
    <t>CMST12 Strap</t>
  </si>
  <si>
    <t>CS14 Strap</t>
  </si>
  <si>
    <t>CMST14 Strap</t>
  </si>
  <si>
    <t>CMSTC16 Strap</t>
  </si>
  <si>
    <t>(2"X6") Blocking</t>
  </si>
  <si>
    <t>(4"x12") Wooden Beam - 9'</t>
  </si>
  <si>
    <t>(4"x12") Wooden Beam - 8'</t>
  </si>
  <si>
    <t>(4"x12") Wooden Beam - 7'</t>
  </si>
  <si>
    <t>(4"x12") Wooden Beam - 15'</t>
  </si>
  <si>
    <t>(4"x12") Wooden Beam - 14'</t>
  </si>
  <si>
    <t>(6"x12") Wooden Beam - 11'</t>
  </si>
  <si>
    <t>(4"x6") Wooden Beam - 4'</t>
  </si>
  <si>
    <t>(6"x12") Cant Beam - 17'</t>
  </si>
  <si>
    <t>(2"X12") Struct Fascia - 37'</t>
  </si>
  <si>
    <t>(6"x10") Wooden Header - 4'</t>
  </si>
  <si>
    <t>(4"x12") Wooden Header - 12'</t>
  </si>
  <si>
    <t>(4"x10") Wooden Post- 10' High</t>
  </si>
  <si>
    <t>CMSTC 16 Strap</t>
  </si>
  <si>
    <t>(2"X12") DF#2 Roof Rafters @ 16" O.C. @ 18.1'</t>
  </si>
  <si>
    <t>(2"X12") DF#2 Roof Rafters @ 16" O.C. @ 16.03'</t>
  </si>
  <si>
    <t>(2"X12") DF#2 Roof Rafters @ 16" O.C. @ 4.32'</t>
  </si>
  <si>
    <t>(2"X12") DF#2 Roof Rafters @ 16" O.C. @ 12.45'</t>
  </si>
  <si>
    <t>(2"X12") DF#2 Roof Rafters @ 16" O.C. @ 3.51'</t>
  </si>
  <si>
    <t>(2"X12") DF#2 Roof Rafters @ 16" O.C. @ 13.78'</t>
  </si>
  <si>
    <t>(2"X12") DF#2 Roof Rafters @ 16" O.C. @ 2.88'</t>
  </si>
  <si>
    <t>(2"X12") DF#2 Roof Rafters @ 16" O.C. @ 30.63'</t>
  </si>
  <si>
    <t>(2"X12") DF#2 Roof Rafters @ 16" O.C. @ 30'</t>
  </si>
  <si>
    <t>(2"X12") DF#2 Roof Rafters @ 16" O.C. @ 12.33'</t>
  </si>
  <si>
    <t>(2"X12") DF#2 Roof Rafters @ 16" O.C. @ 0.6'</t>
  </si>
  <si>
    <t>(2"X12") DF#2 Roof Rafters @ 16" O.C. @ 11.12'</t>
  </si>
  <si>
    <t>(2"X12") DF#2 Roof Rafters @ 16" O.C. @ 4.14'</t>
  </si>
  <si>
    <t>(2"X12") DF#2 Roof Rafters @ 16" O.C. @ 9.79'</t>
  </si>
  <si>
    <t>(2"X12") DF#2 Roof Rafters @ 16" O.C. @ 4.77'</t>
  </si>
  <si>
    <t>(2"X12") DF#2 Roof Rafters @ 16" O.C. @ 8.46'</t>
  </si>
  <si>
    <t>(2"X12") DF#2 Roof Rafters @ 16" O.C. @ 5.39'</t>
  </si>
  <si>
    <t>(2"X12") DF#2 Roof Rafters @ 16" O.C. @ 7.13'</t>
  </si>
  <si>
    <t>(2"X12") DF#2 Roof Rafters @ 16" O.C. @ 6.02'</t>
  </si>
  <si>
    <t>(2"X12") DF#2 Roof Rafters @ 16" O.C. @ 5.8'</t>
  </si>
  <si>
    <t>(2"X12") DF#2 Roof Rafters @ 16" O.C. @ 6.65'</t>
  </si>
  <si>
    <t>(2"X12") DF#2 Roof Rafters @ 16" O.C. @ 4.47'</t>
  </si>
  <si>
    <t>(2"X12") DF#2 Roof Rafters @ 16" O.C. @ 7.27'</t>
  </si>
  <si>
    <t>(2"X12") DF#2 Roof Rafters @ 16" O.C. @ 3.14'</t>
  </si>
  <si>
    <t>(2"X12") DF#2 Roof Rafters @ 16" O.C. @ 7.9'</t>
  </si>
  <si>
    <t>(2"X12") DF#2 Roof Rafters @ 16" O.C. @ 1.81'</t>
  </si>
  <si>
    <t>(2"X12") DF#2 Roof Rafters @ 16" O.C. @ 8.53'</t>
  </si>
  <si>
    <t>(2"X12") DF#2 Roof Rafters @ 16" O.C. @ 0.48'</t>
  </si>
  <si>
    <t>(2"X12") DF#2 Roof Rafters @ 16" O.C. @ 9.15'</t>
  </si>
  <si>
    <t>(2"X12") DF#2 Roof Rafters @ 16" O.C. @ 8.69'</t>
  </si>
  <si>
    <t>(2"X12") DF#2 Roof Rafters @ 16" O.C. @ 7.98'</t>
  </si>
  <si>
    <t>(2"X12") DF#2 Roof Rafters @ 16" O.C. @ 6.55'</t>
  </si>
  <si>
    <t>(2"X12") DF#2 Roof Rafters @ 16" O.C. @ 5.84'</t>
  </si>
  <si>
    <t>(2"X12") DF#2 Roof Rafters @ 16" O.C. @ 5.13'</t>
  </si>
  <si>
    <t>(2"X12") DF#2 Roof Rafters @ 16" O.C. @ 4.42'</t>
  </si>
  <si>
    <t>(2"X12") DF#2 Roof Rafters @ 16" O.C. @ 3.7'</t>
  </si>
  <si>
    <t>(2"X12") DF#2 Roof Rafters @ 16" O.C. @ 2.99'</t>
  </si>
  <si>
    <t>(2"X12") DF#2 Roof Rafters @ 16" O.C. @ 2.28'</t>
  </si>
  <si>
    <t>(2"X12") DF#2 Roof Rafters @ 16" O.C. @ 1.57'</t>
  </si>
  <si>
    <t>(2"X12") DF#2 Roof Rafters @ 16" O.C. @ 13.17'</t>
  </si>
  <si>
    <t>(2"X12") DF#2 Roof Rafters @ 16" O.C. @ 9.08'</t>
  </si>
  <si>
    <t>(2"X12") DF#2 Roof Rafters @ 16" O.C. @ 7.04'</t>
  </si>
  <si>
    <t>(2"X12") DF#2 Roof Rafters @ 16" O.C. @ 5'</t>
  </si>
  <si>
    <t>(2"X12") DF#2 Roof Rafters @ 16" O.C. @ 2.95'</t>
  </si>
  <si>
    <t>(2"X12") DF#2 Roof Rafters @ 16" O.C. @ 0.91'</t>
  </si>
  <si>
    <t>(2"X12") DF#2 Roof Rafters @ 16" O.C. @ 29.59'</t>
  </si>
  <si>
    <t>(2"X12") DF#2 Roof Rafters @ 16" O.C. @ 10.18'</t>
  </si>
  <si>
    <t>(2"X12") DF#2 Roof Rafters @ 16" O.C. @ 8.55'</t>
  </si>
  <si>
    <t>(2"X12") DF#2 Roof Rafters @ 16" O.C. @ 6.92'</t>
  </si>
  <si>
    <t>(2"X12") DF#2 Roof Rafters @ 16" O.C. @ 5.29'</t>
  </si>
  <si>
    <t>(2"X12") DF#2 Roof Rafters @ 16" O.C. @ 3.65'</t>
  </si>
  <si>
    <t>(2"X12") DF#2 Roof Rafters @ 16" O.C. @ 2.02'</t>
  </si>
  <si>
    <t>(2"X12") DF#2 Roof Rafters @ 16" O.C. @ 0.39'</t>
  </si>
  <si>
    <t>(2"X12") DF#2 Roof Rafters @ 16" O.C. @ 41.26'</t>
  </si>
  <si>
    <t>(2"X12") DF#2 Roof Rafters @ 16" O.C. @ 40.23'</t>
  </si>
  <si>
    <t>(2"X12") DF#2 Roof Rafters @ 16" O.C. @ 39.2'</t>
  </si>
  <si>
    <t>(2"X12") DF#2 Roof Rafters @ 16" O.C. @ 38.17'</t>
  </si>
  <si>
    <t>(2"X12") DF#2 Roof Rafters @ 16" O.C. @ 37.15'</t>
  </si>
  <si>
    <t>(2"X12") DF#2 Roof Rafters @ 16" O.C. @ 36.12'</t>
  </si>
  <si>
    <t>(2"X12") DF#2 Roof Rafters @ 16" O.C. @ 35.09'</t>
  </si>
  <si>
    <t>(2"X12") DF#2 Roof Rafters @ 16" O.C. @ 34.07'</t>
  </si>
  <si>
    <t>(2"X12") DF#2 Roof Rafters @ 16" O.C. @ 33.04'</t>
  </si>
  <si>
    <t>(2"X12") DF#2 Roof Rafters @ 16" O.C. @ 32.01'</t>
  </si>
  <si>
    <t>(2"X12") DF#2 Roof Rafters @ 16" O.C. @ 30.98'</t>
  </si>
  <si>
    <t>(2"X12") DF#2 Roof Rafters @ 16" O.C. @ 29.96'</t>
  </si>
  <si>
    <t>(2"X12") DF#2 Roof Rafters @ 16" O.C. @ 10.76'</t>
  </si>
  <si>
    <t>(2"X12") DF#2 Roof Rafters @ 16" O.C. @ 10.01'</t>
  </si>
  <si>
    <t>(2"X12") DF#2 Roof Rafters @ 16" O.C. @ 9.25'</t>
  </si>
  <si>
    <t>(2"X12") DF#2 Roof Rafters @ 16" O.C. @ 8.5'</t>
  </si>
  <si>
    <t>(2"X12") DF#2 Roof Rafters @ 16" O.C. @ 7.75'</t>
  </si>
  <si>
    <t>(2"X12") DF#2 Roof Rafters @ 16" O.C. @ 7'</t>
  </si>
  <si>
    <t>(2"X12") DF#2 Roof Rafters @ 16" O.C. @ 6.25'</t>
  </si>
  <si>
    <t>(2"X12") DF#2 Roof Rafters @ 16" O.C. @ 5.5'</t>
  </si>
  <si>
    <t>(2"X12") DF#2 Roof Rafters @ 16" O.C. @ 4.75'</t>
  </si>
  <si>
    <t>(2"X12") DF#2 Roof Rafters @ 16" O.C. @ 4'</t>
  </si>
  <si>
    <t>(2"X12") DF#2 Roof Rafters @ 16" O.C. @ 3.25'</t>
  </si>
  <si>
    <t>(2"X12") DF#2 Roof Rafters @ 16" O.C. @ 2.5'</t>
  </si>
  <si>
    <t>(2"X12") DF#2 Roof Rafters @ 16" O.C. @ 1.75'</t>
  </si>
  <si>
    <t>Standing Seam Metal Roof - Class A (2:12) , Manufacturer: AEP Span, Gauge:22 , Color: Cool Zinc Gray</t>
  </si>
  <si>
    <r>
      <t>#30 Underlayment Felt Paper</t>
    </r>
    <r>
      <rPr>
        <b/>
        <sz val="11"/>
        <rFont val="Calibri"/>
        <family val="2"/>
        <scheme val="minor"/>
      </rPr>
      <t xml:space="preserve"> - 2 Layers</t>
    </r>
  </si>
  <si>
    <t>Plaster Soffit w/ F Channels At Both Ends - 18" Wide</t>
  </si>
  <si>
    <t>16 GA Rake Flashing</t>
  </si>
  <si>
    <t>26 GA Eave Flashing</t>
  </si>
  <si>
    <t>22 GA GSM Concealed Gutter</t>
  </si>
  <si>
    <t>(2"X3") Rectangular GSM Downspout</t>
  </si>
  <si>
    <t>Gutter Strap @ 3'O.C.</t>
  </si>
  <si>
    <t>(2"X4") Roof Curb Around Skylight</t>
  </si>
  <si>
    <t>Soffit Strip Vent</t>
  </si>
  <si>
    <t>Metal Ridge Cap</t>
  </si>
  <si>
    <t>24 GA Ridge Flashing</t>
  </si>
  <si>
    <t>26 GA GSM Step Flashing</t>
  </si>
  <si>
    <t>16 GA GSM Apron Flashing</t>
  </si>
  <si>
    <t>16 GA GSM Thru Wall "Z" Bar Counter Flashing</t>
  </si>
  <si>
    <t>Flashing Around Roof Opening</t>
  </si>
  <si>
    <t>Flashing Around Chimney</t>
  </si>
  <si>
    <t>Install River Washed Round Stone Ballast</t>
  </si>
  <si>
    <t>Parapet Flashing</t>
  </si>
  <si>
    <t>TEK Parapet Screed</t>
  </si>
  <si>
    <t>Primary Roof Drain</t>
  </si>
  <si>
    <t>Overflow Drain</t>
  </si>
  <si>
    <t>Built Up Roofing Cap Sheet . Size: (4'X4')</t>
  </si>
  <si>
    <t>24 GA Valley Flashing</t>
  </si>
  <si>
    <t>Rain Chain</t>
  </si>
  <si>
    <t>Pre-Applied Waterproofing Below Mat Slab</t>
  </si>
  <si>
    <r>
      <t>Post-Applied Waterproofing At Retaining Wall</t>
    </r>
    <r>
      <rPr>
        <sz val="11"/>
        <color rgb="FFFF0000"/>
        <rFont val="Calibri"/>
        <family val="2"/>
        <scheme val="minor"/>
      </rPr>
      <t xml:space="preserve"> - 2 Layers</t>
    </r>
  </si>
  <si>
    <r>
      <t>Protection Board At Retaining Wall</t>
    </r>
    <r>
      <rPr>
        <sz val="11"/>
        <color rgb="FFFF0000"/>
        <rFont val="Calibri"/>
        <family val="2"/>
        <scheme val="minor"/>
      </rPr>
      <t xml:space="preserve"> </t>
    </r>
  </si>
  <si>
    <r>
      <t>Liquid Membrane At Retaining Wall</t>
    </r>
    <r>
      <rPr>
        <sz val="11"/>
        <color rgb="FFFF0000"/>
        <rFont val="Calibri"/>
        <family val="2"/>
        <scheme val="minor"/>
      </rPr>
      <t xml:space="preserve"> </t>
    </r>
  </si>
  <si>
    <t>10 MIL Vapor Barrier At Slab On Grade</t>
  </si>
  <si>
    <t>Class I Vapor Barrier At Rat Slab</t>
  </si>
  <si>
    <t>R-38 Batt Insulation At Roof</t>
  </si>
  <si>
    <t>R-38 Batt Insulation At Attic</t>
  </si>
  <si>
    <t>R-19 Batt Insulation @ Crawl Space</t>
  </si>
  <si>
    <t>Cut (Inside Building)</t>
  </si>
  <si>
    <t>PAVERS DRIVEWAY</t>
  </si>
  <si>
    <t>1-1/2" Thick Flagstone Veneer Pavers Driveway</t>
  </si>
  <si>
    <t>1" Mortar Leveling Bed</t>
  </si>
  <si>
    <t>4" Aggregate Base Rock</t>
  </si>
  <si>
    <t>PAVERS WALKWAYS</t>
  </si>
  <si>
    <t>1-1/2" Thick Flagstone Veneer Pavers Walkway</t>
  </si>
  <si>
    <t xml:space="preserve">3-1/2" Concrete Slab </t>
  </si>
  <si>
    <t>#4 Bars @ 18" O.C. E.W</t>
  </si>
  <si>
    <t xml:space="preserve">4" Thick Concrete Patio (Class A) - 3500 PSI </t>
  </si>
  <si>
    <t>STONE PAVING</t>
  </si>
  <si>
    <r>
      <t xml:space="preserve">Stone Paving
</t>
    </r>
    <r>
      <rPr>
        <sz val="11"/>
        <color rgb="FFFF0000"/>
        <rFont val="Calibri"/>
        <family val="2"/>
        <scheme val="minor"/>
      </rPr>
      <t>Note: Details are not Found</t>
    </r>
  </si>
  <si>
    <t>Existing Fence To Be Repair / Refinish</t>
  </si>
  <si>
    <t>Re-Shaped Existing Pond</t>
  </si>
  <si>
    <t>Re-Shaped Existing SPA</t>
  </si>
  <si>
    <t>Re-Shaped Existing Fire Pit</t>
  </si>
  <si>
    <t>Existing Fence Gate To Be Repaired</t>
  </si>
  <si>
    <t>SEAT WALL</t>
  </si>
  <si>
    <t>8" Concrete Seat Wall</t>
  </si>
  <si>
    <t xml:space="preserve">#3 Bars @ 12" O.C. Each Way </t>
  </si>
  <si>
    <t>(16"X12") Conti. Footing</t>
  </si>
  <si>
    <t>3#3 Bars Cont.</t>
  </si>
  <si>
    <t xml:space="preserve">#5 Bars @ 12" O.C. Each Way </t>
  </si>
  <si>
    <t>(24"X16") Conti. Footing</t>
  </si>
  <si>
    <t>3#4 Bars Cont.</t>
  </si>
  <si>
    <t>Raised Planter</t>
  </si>
  <si>
    <t>Synthetic Turf</t>
  </si>
  <si>
    <t>(6"-12") Crushed Rocked Construction Entrance</t>
  </si>
  <si>
    <t>Filter Fabric</t>
  </si>
  <si>
    <t>4" Dia PVC Drain Pipe</t>
  </si>
  <si>
    <t>4" Dia PVC Perforated Drain Pipe</t>
  </si>
  <si>
    <t>4" PVC Elbow</t>
  </si>
  <si>
    <t>6" Storm Drain Cleanout</t>
  </si>
  <si>
    <t>8" Dia Area Drain</t>
  </si>
  <si>
    <t>Catch Basin , Size: (2'X2')</t>
  </si>
  <si>
    <t>Lift Station , Size: (2'X2')</t>
  </si>
  <si>
    <t>Infiltration Device , Size: (6'X6')</t>
  </si>
  <si>
    <r>
      <t>2" Dia Water Pipe</t>
    </r>
    <r>
      <rPr>
        <sz val="11"/>
        <color rgb="FFFF0000"/>
        <rFont val="Calibri"/>
        <family val="2"/>
        <scheme val="minor"/>
      </rPr>
      <t xml:space="preserve"> - Materials Not Found</t>
    </r>
  </si>
  <si>
    <t>24" Wide Joint Trench (Electric , Gas , Phone, Cable)</t>
  </si>
  <si>
    <r>
      <t>2" New Gas Pipe</t>
    </r>
    <r>
      <rPr>
        <sz val="11"/>
        <color rgb="FFFF0000"/>
        <rFont val="Calibri"/>
        <family val="2"/>
        <scheme val="minor"/>
      </rPr>
      <t xml:space="preserve"> - Size Assumed</t>
    </r>
  </si>
  <si>
    <t>2" 90 Degree Bend</t>
  </si>
  <si>
    <t>Existing Water Meter To Be Upgraded</t>
  </si>
  <si>
    <t>Connect Existing Water Pipe To New Water Pipe</t>
  </si>
  <si>
    <t>6" Sanitary Sewer Cleanout</t>
  </si>
  <si>
    <t>4" Back Water Valve</t>
  </si>
  <si>
    <t>Connect Existing Sewer Pipe To New Sewer Pipe</t>
  </si>
  <si>
    <t>Connect Existing Gas Pipe To New Gas Pipe</t>
  </si>
  <si>
    <t>New Gas Meter</t>
  </si>
  <si>
    <t>200A Electrical Meter</t>
  </si>
  <si>
    <t>IRRIGATION PIPES</t>
  </si>
  <si>
    <t>PVC Main Supply Line</t>
  </si>
  <si>
    <t>MISC. ITEMS</t>
  </si>
  <si>
    <t>Backflow Preventer Assembly - Pre Assembly</t>
  </si>
  <si>
    <t>Netafim TLFV - 1 Line Flushing Valve</t>
  </si>
  <si>
    <t>Excavation (For Basement)</t>
  </si>
  <si>
    <t>Excavation (For Utilities)</t>
  </si>
  <si>
    <t>Backfill (Retaining Walls) - Free Draining Gravel Fill</t>
  </si>
  <si>
    <t>A-5</t>
  </si>
  <si>
    <t>S-2.2</t>
  </si>
  <si>
    <t>S-3.2</t>
  </si>
  <si>
    <t>S-2.1</t>
  </si>
  <si>
    <t>S-3.1</t>
  </si>
  <si>
    <t>S-2.3</t>
  </si>
  <si>
    <t>S-2.4</t>
  </si>
  <si>
    <t>W8.1</t>
  </si>
  <si>
    <t>7/W8.1</t>
  </si>
  <si>
    <t>A-2.2a , A-2.2b</t>
  </si>
  <si>
    <t>C1</t>
  </si>
  <si>
    <t>C1 , C4</t>
  </si>
  <si>
    <t>L1.1</t>
  </si>
  <si>
    <t>L2.1</t>
  </si>
  <si>
    <t>C-4</t>
  </si>
  <si>
    <t>Ice &amp; Water Shield</t>
  </si>
  <si>
    <t>INTERIOR WOODEN STAIRS</t>
  </si>
  <si>
    <t>EXTERIOR WOODEN STAIRS</t>
  </si>
  <si>
    <t>(3'-4"x12") Wooden Stain Treads @19EA &amp; 6" High Riser @ 20 EA</t>
  </si>
  <si>
    <t>(3'x10") Wooden Stain Treads @17EA &amp; 6" High Riser @ 18 EA</t>
  </si>
  <si>
    <t>RAILING</t>
  </si>
  <si>
    <t>A2.5A</t>
  </si>
  <si>
    <t>Full Height Steel Cable Guard Rail - (9'-0" H)</t>
  </si>
  <si>
    <t>GROUND FLOOR</t>
  </si>
  <si>
    <t>Full Height Steel Cable Guard Rail - (9'-3" H)</t>
  </si>
  <si>
    <t>Guard Rail Top Mounted - (42" H)</t>
  </si>
  <si>
    <t>2ND FLOOR</t>
  </si>
  <si>
    <t>Full Height Steel Cable Guard Rail - (8'-0" H)</t>
  </si>
  <si>
    <r>
      <t xml:space="preserve">12" Thick CMU Wall @ Chimney - </t>
    </r>
    <r>
      <rPr>
        <sz val="11"/>
        <color rgb="FFFF0000"/>
        <rFont val="Calibri"/>
        <family val="2"/>
        <scheme val="minor"/>
      </rPr>
      <t>(23'-0" H)</t>
    </r>
  </si>
  <si>
    <t>RAILINGS</t>
  </si>
  <si>
    <t>1 1/2" Handrail @ 36" Max Above Stair Nosing w/ Full Height Tempered Glass Guardrail</t>
  </si>
  <si>
    <t>DIV. 08</t>
  </si>
  <si>
    <t>OPENINGS</t>
  </si>
  <si>
    <t>BASEMENT FLOOR</t>
  </si>
  <si>
    <t>DOORS</t>
  </si>
  <si>
    <t>A4.0</t>
  </si>
  <si>
    <t>A4.0, A2.1 A</t>
  </si>
  <si>
    <t>A - ((3) 4'-0"X9'-0") Full Lite, 3-Panel Pocket, weather-strip, Fully Tempered, Manufacturer: Marvin Signature</t>
  </si>
  <si>
    <t>B - ((3) 4'-0"X9'-0") Full Lite, 3-Panel Sliding Door egress, Weather-strip, Fully Tempered, Manufacturer: Marvin Signature</t>
  </si>
  <si>
    <t>C - (3'·0"X8'-0") Full Lite, Swing Door egress, Weather-strip, Fully Tempered, Manufacturer: Marvin Signature</t>
  </si>
  <si>
    <t>D - (3'-0"X8'-0") Solid Wood, Panel., Manufacturer: Marvin Signature</t>
  </si>
  <si>
    <t>E - (2'-10"X8'-0") Solid Wood, Pocket, Panel., Manufacturer: Marvin Signature</t>
  </si>
  <si>
    <t>F - (2'-6"X8'-0") Solid Wood, Pocket, Panel., Manufacturer: Marvin Signature</t>
  </si>
  <si>
    <t>G - ((2) 2'-6"X8'-0") Solid Wood, Double Door louvered Door, Manufacturer: Marvin Signature</t>
  </si>
  <si>
    <t>H - (3'-0"X8'-0") Solid Wood, Panel., Manufacturer: Marvin Signature</t>
  </si>
  <si>
    <t>I - (2'-10"X8'-0") Solid Wood, Panel sauna Door Confirm Final Selection With Sauna
Manufacturer, Manufacturer: Marvin Signature</t>
  </si>
  <si>
    <t>J - ((2)2'-0"X8'-0") Solid Wood, Double Door Closet Door, Manufacturer: Marvin Signature</t>
  </si>
  <si>
    <t>K - (3'-0"X8'-0") Solid Wood, Panel., Manufacturer: Marvin Signature</t>
  </si>
  <si>
    <t>L - (3'-0"X9'-0") Glass Door fully Tempered Door At Conditioned Wine Room, Manufacturer: Marvin Signature</t>
  </si>
  <si>
    <t>M - (2'-6"X8'-0") Solid Wood, Panel sound Proof Door, Manufacturer: Marvin Signature</t>
  </si>
  <si>
    <t>DOORS HARDWARE</t>
  </si>
  <si>
    <r>
      <t>Doors Hardware</t>
    </r>
    <r>
      <rPr>
        <sz val="11"/>
        <color rgb="FFFF0000"/>
        <rFont val="Calibri"/>
        <family val="2"/>
        <scheme val="minor"/>
      </rPr>
      <t xml:space="preserve"> - Assumed
Note: We Assumed For All Doors where no hardware details found.</t>
    </r>
  </si>
  <si>
    <t>WINDOWS</t>
  </si>
  <si>
    <t>1 - (2'-0"X4'-6") Casement Window fully Tempered, Obscure Glazing, Manufacturer: Marvin Signature</t>
  </si>
  <si>
    <t>2 - (2'-0"X4'-6") Casement Window fully Tempered, Obscure Glazing, Manufacturer: Marvin Signature</t>
  </si>
  <si>
    <t>A4.0, A2.1 B</t>
  </si>
  <si>
    <t>Aa - (4'-6"X9'-0") Entry, Pivot Hinge, weather-strip, (Raw Steel) Front Door From "Modern N Steel Doors" 1-800-406- 1958. Integral Handle, Rehung, Allow ($18,000 Material And 8 Week Min. Lead Time)Raw Steel</t>
  </si>
  <si>
    <t>Bb - (18'-0"X7'-6") Garage. Steel, Roll Up, weather-strip, Fully Tempered, Manufacturer: Marvin Signature</t>
  </si>
  <si>
    <t>Cc - (3'-0"X7'-0") Full Lite. Swing, weather-strip, Fully Tempered, Corner Latch Connection, Manufacturer: Marvin Signature</t>
  </si>
  <si>
    <t>Dd - ((3) 4'-6''X7'-0") Full Lite. 3-Panel Sliding Door, Weather-strip, Fully Tempered, Corner Latch Connection, Manufacturer: Marvin Signature</t>
  </si>
  <si>
    <t>Ee - ((4) 4'-6"X9'-3") 4-Panel Full Lite, Sliding, Weather-strip, Fully Tempered, Manufacturer: Marvin Signature</t>
  </si>
  <si>
    <t>Ff - (3'-0"X8'-0") Solid Wood. Panel20 Min. Fire Rated Door With Self Closing Hinge, Manufacturer: Marvin Signature</t>
  </si>
  <si>
    <t>Gg - (3'-0"X8'-0") Solid Wood, Panel, Manufacturer: Marvin Signature</t>
  </si>
  <si>
    <t>Hh - (3'-0"X8'-0") Solid Wood, Pocket. Panel, Manufacturer: Marvin Signature</t>
  </si>
  <si>
    <t>Ii - ((2) 2'-0"X8'-0") Sliding, Wardrobe, Manufacturer: Marvin Signature</t>
  </si>
  <si>
    <t>Jj - (3'-0"X8'-0") Solid Wood, Pocket, Panel, Manufacturer: Marvin Signature</t>
  </si>
  <si>
    <t>Kk - (3'-0"X8'-0") Solid Wood, Pocket, Panel, Manufacturer: Marvin Signature</t>
  </si>
  <si>
    <t>Ll - (3'-0"X8'-0") Solid Wood, Panel, Manufacturer: Marvin Signature</t>
  </si>
  <si>
    <t>Mm - (3'-0"X8'-0") Solid Wood, Panel45 Min. Fire Rated Door With Self Closing Hinge, Manufacturer: Marvin Signature</t>
  </si>
  <si>
    <t>Nn - (3'-0"X7'-0") Solid Wood, Panel45 Min. Fire Rated Door With Self Closing Hinge, Manufacturer: Marvin Signature</t>
  </si>
  <si>
    <t>Oo - (3'-0"X7'-0") Solid Wood, Panel, Manufacturer: Marvin Signature</t>
  </si>
  <si>
    <t>Pp - (3'-0"X7'-0") Solid Wood, Pocket, Panel, Manufacturer: Marvin Signature</t>
  </si>
  <si>
    <t>Qq - (3'-0"X7'-0") Solid Wood, Pocket, Panel, Manufacturer: Marvin Signature</t>
  </si>
  <si>
    <t>4C - (2'-0"X3'-0") Hopper rake, Fully Tempered, Fixed Corner , Manufacturer: Marvin Signature</t>
  </si>
  <si>
    <t>5 - (3'-2"X6'-3") Casement Window egress. Removable Privacy Film, Manufacturer: Marvin Signature</t>
  </si>
  <si>
    <t>6 - (6'-10",3'-7"X6'-3") Picture Window fixed Corner. Fully Tempered, Remo', Manufacturer: Marvin Signature</t>
  </si>
  <si>
    <t>7 - (4'-5",9'-3"X6'-3") Picture Window fixed Corner, Manufacturer: Marvin Signature</t>
  </si>
  <si>
    <t>8 - (3'-0"X5'-9") Casement Window, Manufacturer: Marvin Signature</t>
  </si>
  <si>
    <t>9 - (3'-0"X5'-9") Casement Window, Manufacturer: Marvin Signature</t>
  </si>
  <si>
    <t>10 - (3'-0"X5'-9") Casement Window, Manufacturer: Marvin Signature</t>
  </si>
  <si>
    <t>12 - (2'-0"X5'-0") Casement Window, Manufacturer: Marvin Signature</t>
  </si>
  <si>
    <t>13 - (2'-0"X5'-0") Casement Window, Manufacturer: Marvin Signature</t>
  </si>
  <si>
    <t>14 - (2'-0"X5'-0") Casement Window fully Tempered, Obscure Glazing, Manufacturer: Marvin Signature</t>
  </si>
  <si>
    <t>15 - (2'-6"X5'-0") Casement Window egress, Manufacturer: Marvin Signature</t>
  </si>
  <si>
    <t>16 - (2'-6"X5'-0") Casement Window, Manufacturer: Marvin Signature</t>
  </si>
  <si>
    <t>17 - (2'-0"X5'-0") Picture Window, Manufacturer: Marvin Signature</t>
  </si>
  <si>
    <t>A4.0, A2.1 C</t>
  </si>
  <si>
    <t>Aaa - (3'-0'X7'-0") Solid Wood, Panel, Manufacturer: Marvin Signature</t>
  </si>
  <si>
    <t>Bbb - (2'-8"X7'-0") Solid Wood, Panel, Manufacturer: Marvin Signature</t>
  </si>
  <si>
    <t>Ccc - ((2) 2'-6"X7'-0") Sliding, Wardrobe, Manufacturer: Marvin Signature</t>
  </si>
  <si>
    <t>Ddd - (3'-0"X7'-0") Solid Wood, Pocket, Panel, Manufacturer: Marvin Signature</t>
  </si>
  <si>
    <t>Eee - (2'-10"X7'-0") Solid Wood, Panel, Manufacturer: Marvin Signature</t>
  </si>
  <si>
    <t>Fff - (2'-6"X7'-0") Solid Wood, Panel, Manufacturer: Marvin Signature</t>
  </si>
  <si>
    <t>Ggg - (2'-6"X7'-0") Solid Wood, Panel, Manufacturer: Marvin Signature</t>
  </si>
  <si>
    <t>Hhh - (3'-0"X7'-0") Solid Wood, Pocket, Full Lite fully Tempered, Obscure Glazing, Manufacturer: Marvin Signature</t>
  </si>
  <si>
    <t>Ill - (2'-6"X7'-0") Full Lite fully Tempered. Obscure Glazing, Manufacturer: Marvin Signature</t>
  </si>
  <si>
    <t>Jjj - (2'-10"X7'-0") Solid Wood, Panel, Manufacturer: Marvin Signature</t>
  </si>
  <si>
    <t>Lll - ((2) 1'-6"X8'-0") Double Barn Door , Full Lite fully Tempered, Obscure Glazing, Manufacturer: Marvin Signature</t>
  </si>
  <si>
    <t>Mmm - (2'-10"X7'-0") Solid Wood, Pocket, Panel, Manufacturer: Marvin Signature</t>
  </si>
  <si>
    <t>18 - (1 1'-2 1/2"X3'-9") Picture Window, Manufacturer: Marvin Signature</t>
  </si>
  <si>
    <t>19A - (3'-0"X5'-3") Casement Window egress, Rake, Fully Tempered, Fixed Corner , Manufacturer: Marvin Signature</t>
  </si>
  <si>
    <t>19B - (2'-2", 7'-0"X5'-3", 6'-5") Picture Window egress, Rake, Fully Tempered, Fixed Corner , Manufacturer: Marvin Signature</t>
  </si>
  <si>
    <t>20A - (3'-0"X5'-9") Casement Window egress, Rake, Fully Tempered, Fixed Corner , Manufacturer: Marvin Signature</t>
  </si>
  <si>
    <t>20B - (15'-0", 2'-0"X8'-3", 5'-9") Picture Window egress, Rake, Fully Tempered, Fixed Corner , Manufacturer: Marvin Signature</t>
  </si>
  <si>
    <t>21 - (3'-0"X6'-0") Casement Window fully Tempered, Obscure Glazing, Manufacturer: Marvin Signature</t>
  </si>
  <si>
    <t>22A - (2'-6"X6'-0") Casement Window egress. Rake, Fully Tempered, Manufacturer: Marvin Signature</t>
  </si>
  <si>
    <t>22B - (13'-3"X8'-10", 6'-8") Picture Window egress. Rake, Fully Tempered, Manufacturer: Marvin Signature</t>
  </si>
  <si>
    <t>22C - (2'-6"X6'-0") Casement Window egress. Rake, Fully Tempered, Manufacturer: Marvin Signature</t>
  </si>
  <si>
    <t>23 - (7'-8"X3'-0") Picture Window, Manufacturer: Marvin Signature</t>
  </si>
  <si>
    <t>24 - (9'-3"X3'-0") Picture Window fully Tempered, Obscure Glazing, Manufacturer: Marvin Signature</t>
  </si>
  <si>
    <t>25 - (3'-0"X3'-9") Casement Window fully Tempered, Obscure Glazing, Manufacturer: Marvin Signature</t>
  </si>
  <si>
    <t>26 - (3'- 1"X3'-9") Casement Window fully Tempered, Obscure Glazing, Manufacturer: Marvin Signature</t>
  </si>
  <si>
    <t>27 - (3'-7"X3'-9") Casement Window, Manufacturer: Marvin Signature</t>
  </si>
  <si>
    <t>SKY LIGHT WINDOW</t>
  </si>
  <si>
    <t>A4.0, A2.1 B, A2.1C</t>
  </si>
  <si>
    <t>S 1 - (2'- 10"X2'-10") Electrical Operated Skylight, Manufacturer: Velux (Velux Vce 3434)</t>
  </si>
  <si>
    <t>S2 - (2'-10"X2'-10") Electrical Operated Skylight, Manufacturer: Velux (Velux Vce 3434)</t>
  </si>
  <si>
    <t>S3 - (2'-10"X2'-10") Electrical Operated Skylight, Manufacturer: Velux (Velux Vce 3434)</t>
  </si>
  <si>
    <t>S4 - (2'-10"X2'-10") Electrical Operated Skylight, Manufacturer: Velux (Velux Vce 3434)</t>
  </si>
  <si>
    <t>S5 - (2'-10"X2'-10") Electrical Operated Skylight, Manufacturer: Velux (Velux Vce 3434)</t>
  </si>
  <si>
    <t>S6 - (1'-10"X1'-10") Electrical Operated Skylight, Manufacturer: Velux (Velux Vce 3434)</t>
  </si>
  <si>
    <t>S7 - (1'- 10"X1'-10") Electrical Operated Skylight, Manufacturer: Velux (Velux Vce 3434)</t>
  </si>
  <si>
    <t>S8 - (1'- 10"X1'-10") Electrical Operated Skylight, Manufacturer: Velux (Velux Vce 3434)</t>
  </si>
  <si>
    <t>S9 - (1'-10"X1'-10") Electrical Operated Skylight, Manufacturer: Velux (Velux Vce 3434)</t>
  </si>
  <si>
    <t>TREES</t>
  </si>
  <si>
    <t>L7.1</t>
  </si>
  <si>
    <t>Chinese Pistachio, Size Per Spacing: 36" Box Std., Wucols: Water Use: Low, Mature Height: (20'x15')</t>
  </si>
  <si>
    <t>Saratogay Bay Laurel, Size Per Spacing: 36" Box Std., Wucols: Water Use: Low, Mature Height: (25'x25')</t>
  </si>
  <si>
    <t>Crape Myrtle, Size Per Spacing: 36" Box Std., Wucols: Water Use: Low, Mature Height: (20'x15')</t>
  </si>
  <si>
    <t>SHRUBS</t>
  </si>
  <si>
    <t>Variegated Dwarf Mat Rush, Size Per Spacing: 5 Gallon, Wucols: Water Use: Low, Mature Height: (3'x3')</t>
  </si>
  <si>
    <t>GROUND COVERS</t>
  </si>
  <si>
    <t>Heavenly Green Or Equal</t>
  </si>
  <si>
    <t>Low Fast Coast Roseamary, Size Per Spacing: 1 Gallon, Wucols: Water Use: Low, Mature Height: (1'x2')</t>
  </si>
  <si>
    <t>DIV. 09</t>
  </si>
  <si>
    <t>FINISHES</t>
  </si>
  <si>
    <t>DRYWALLS</t>
  </si>
  <si>
    <t>FURRING WALLS - (2"X6")</t>
  </si>
  <si>
    <t>A2.1A</t>
  </si>
  <si>
    <t>A2.1A, A8.2, A5.0</t>
  </si>
  <si>
    <t>5/8" Type X Gypsum Wall Board - (4'X8' ea.) - One Side</t>
  </si>
  <si>
    <t>R-21 Batt Insulation</t>
  </si>
  <si>
    <t>Acoustic Sealant</t>
  </si>
  <si>
    <t>(2"x6") Pressure Treated Plate @ Bottom</t>
  </si>
  <si>
    <t>(2"x6") Pressure Treated Plate @ Top (Double Plate)</t>
  </si>
  <si>
    <r>
      <t>(2"x6") Wooden Studs @ 16" O.C.</t>
    </r>
    <r>
      <rPr>
        <b/>
        <sz val="11"/>
        <rFont val="Calibri"/>
        <family val="2"/>
        <scheme val="minor"/>
      </rPr>
      <t xml:space="preserve"> - 9' High</t>
    </r>
  </si>
  <si>
    <t>FURRING WALLS - (2"X6") - ONE SIDE MOISTURE RESISTANT</t>
  </si>
  <si>
    <t>5/8" Cement Board Or Tile Backer Board - (4'X8' ea.) - One Side</t>
  </si>
  <si>
    <t>FURRING WALLS - (2"X10")</t>
  </si>
  <si>
    <t>(2"x10") Pressure Treated Plate @ Bottom</t>
  </si>
  <si>
    <t>(2"x10") Pressure Treated Plate @ Top (Double Plate)</t>
  </si>
  <si>
    <r>
      <t>(2"x10") Wooden Studs @ 16" O.C.</t>
    </r>
    <r>
      <rPr>
        <b/>
        <sz val="11"/>
        <rFont val="Calibri"/>
        <family val="2"/>
        <scheme val="minor"/>
      </rPr>
      <t xml:space="preserve"> - 9' High</t>
    </r>
  </si>
  <si>
    <t>INTERIOR WALLS - (2"X4")</t>
  </si>
  <si>
    <t>5/8" Type X Gypsum Wall Board - (4'X8' ea.) - Both Side</t>
  </si>
  <si>
    <t>R-13 Batt Insulation</t>
  </si>
  <si>
    <t>(2"x4") Pressure Treated Plate @ Bottom</t>
  </si>
  <si>
    <t>(2"x4") Pressure Treated Plate @ Top (Double Plate)</t>
  </si>
  <si>
    <r>
      <t>(2"x4") Wooden Studs @ 16" O.C.</t>
    </r>
    <r>
      <rPr>
        <b/>
        <sz val="11"/>
        <rFont val="Calibri"/>
        <family val="2"/>
        <scheme val="minor"/>
      </rPr>
      <t xml:space="preserve"> - 9' High</t>
    </r>
  </si>
  <si>
    <t>INTERIOR WALLS - (2"X4") - ONE SIDE WEATHER RESISTANT</t>
  </si>
  <si>
    <t>INTERIOR WALLS - (2"X4") - BOTH SIDE WEATHER RESISTANT</t>
  </si>
  <si>
    <t>5/8" Cement Board Or Tile Backer Board - (4'X8' ea.) - Both Side</t>
  </si>
  <si>
    <t>INTERIOR WALLS - (2"X6")</t>
  </si>
  <si>
    <t>R-15 Batt Insulation</t>
  </si>
  <si>
    <t>INTERIOR WALLS - (2"X6") - DOUBLE STUD WALL</t>
  </si>
  <si>
    <t>A2.1B</t>
  </si>
  <si>
    <t>A2.1B, A8.2, A5.0</t>
  </si>
  <si>
    <t>R-25 Batt Insulation</t>
  </si>
  <si>
    <t>House Wrap - Tyvek</t>
  </si>
  <si>
    <t>WALL BASE</t>
  </si>
  <si>
    <t>ID1.0</t>
  </si>
  <si>
    <t>ID0.1</t>
  </si>
  <si>
    <t>Wooden Base Board - (6" H)</t>
  </si>
  <si>
    <t>FLOORING</t>
  </si>
  <si>
    <t>Polished Concrete @ Basement Floor</t>
  </si>
  <si>
    <t>Wooden Flooring @ Sauna</t>
  </si>
  <si>
    <t>Tile Flooring @ Bathroom</t>
  </si>
  <si>
    <t>Tile Flooring @ Open Area</t>
  </si>
  <si>
    <t>Tile Flooring @ Shower</t>
  </si>
  <si>
    <t>Sealed Concrete</t>
  </si>
  <si>
    <t>CEILING</t>
  </si>
  <si>
    <t>A2.3A</t>
  </si>
  <si>
    <t>5/8" Moisture Resistant Type "X" Gypsum Board Ceiling</t>
  </si>
  <si>
    <t>5/8" Type "X" Gypsum Board Ceiling</t>
  </si>
  <si>
    <t>5/8" Type "X" Gypsum Board Ceiling @ Underside Of Stairs</t>
  </si>
  <si>
    <t>CEILING SOFFITS</t>
  </si>
  <si>
    <r>
      <t xml:space="preserve">5/8" Type "X" Gypsum Board Ceiling Soffit - </t>
    </r>
    <r>
      <rPr>
        <sz val="11"/>
        <color rgb="FFFF0000"/>
        <rFont val="Calibri"/>
        <family val="2"/>
        <scheme val="minor"/>
      </rPr>
      <t>(4" H)</t>
    </r>
  </si>
  <si>
    <r>
      <t xml:space="preserve">5/8" Type "X" Gypsum Board Ceiling Soffit - </t>
    </r>
    <r>
      <rPr>
        <sz val="11"/>
        <color rgb="FFFF0000"/>
        <rFont val="Calibri"/>
        <family val="2"/>
        <scheme val="minor"/>
      </rPr>
      <t>(6" H)</t>
    </r>
  </si>
  <si>
    <t>WOODEN CEILING</t>
  </si>
  <si>
    <t>Grade Tongue and Groove Ceiling</t>
  </si>
  <si>
    <t>INTERIOR WALL FINISHES</t>
  </si>
  <si>
    <t>ID2.26-ID231</t>
  </si>
  <si>
    <t>ASSUMED</t>
  </si>
  <si>
    <t>Wooden Cladding @ Bedroom 6</t>
  </si>
  <si>
    <t>Wooden Covering @ Bedroom 5</t>
  </si>
  <si>
    <t>Wooden Covering @ Rec. Room</t>
  </si>
  <si>
    <t>Wooden Covering @ Vine</t>
  </si>
  <si>
    <t>Wall Covering @ Rec. Room</t>
  </si>
  <si>
    <t>Fixed Glass Panel</t>
  </si>
  <si>
    <t>WALL PAINT</t>
  </si>
  <si>
    <t>ID2.26-ID234</t>
  </si>
  <si>
    <t>Wall Paint @ Gym</t>
  </si>
  <si>
    <t>Wall Paint @ Bathroom 6</t>
  </si>
  <si>
    <t>Wall Paint @ Bathroom 5</t>
  </si>
  <si>
    <t>Wall Paint @ Bedroom 5</t>
  </si>
  <si>
    <t>Wall Paint @ Rec. Room</t>
  </si>
  <si>
    <t>Wall Paint, Color: Gray @ Rec. Room</t>
  </si>
  <si>
    <t>Wall Paint @ Vine</t>
  </si>
  <si>
    <t>WALL TILE</t>
  </si>
  <si>
    <t>ID2.30-ID2.31</t>
  </si>
  <si>
    <t>Wall Tile @ Bathroom 6</t>
  </si>
  <si>
    <t>Wall Tile @ Bathroom 5</t>
  </si>
  <si>
    <t>CEILING PAINT</t>
  </si>
  <si>
    <r>
      <t xml:space="preserve">Ceiling Paint
</t>
    </r>
    <r>
      <rPr>
        <sz val="11"/>
        <color rgb="FFFF0000"/>
        <rFont val="Calibri"/>
        <family val="2"/>
        <scheme val="minor"/>
      </rPr>
      <t>MANUFACTURER: IS NOT MENTIONED</t>
    </r>
  </si>
  <si>
    <t>DOOR PAINT</t>
  </si>
  <si>
    <r>
      <t xml:space="preserve">Door Paint
</t>
    </r>
    <r>
      <rPr>
        <sz val="11"/>
        <color rgb="FFFF0000"/>
        <rFont val="Calibri"/>
        <family val="2"/>
        <scheme val="minor"/>
      </rPr>
      <t>MANUFACTURER: IS NOT MENTIONED</t>
    </r>
  </si>
  <si>
    <t>EXTERIOR WALLS - (2"X4")</t>
  </si>
  <si>
    <t>15/32" Structural 1 Plywood Sheathing - (4'X8' ea.)</t>
  </si>
  <si>
    <r>
      <t>(2"x4") Wooden Studs @ 16" O.C.</t>
    </r>
    <r>
      <rPr>
        <b/>
        <sz val="11"/>
        <rFont val="Calibri"/>
        <family val="2"/>
        <scheme val="minor"/>
      </rPr>
      <t xml:space="preserve"> - 9'-3" High</t>
    </r>
  </si>
  <si>
    <r>
      <t>(2"x4") Wooden Studs @ 16" O.C.</t>
    </r>
    <r>
      <rPr>
        <b/>
        <sz val="11"/>
        <rFont val="Calibri"/>
        <family val="2"/>
        <scheme val="minor"/>
      </rPr>
      <t xml:space="preserve"> - 11'-6" High</t>
    </r>
  </si>
  <si>
    <t>EXTERIOR WALLS - (2"X6")</t>
  </si>
  <si>
    <r>
      <t>(2"x6") Wooden Studs @ 16" O.C.</t>
    </r>
    <r>
      <rPr>
        <b/>
        <sz val="11"/>
        <rFont val="Calibri"/>
        <family val="2"/>
        <scheme val="minor"/>
      </rPr>
      <t xml:space="preserve"> - 9'-3" High</t>
    </r>
  </si>
  <si>
    <t>EXTERIOR WALLS - (2"X6") - ONE SIDE MOISTURE RESISTANT</t>
  </si>
  <si>
    <t>5/8" Type X Gypsum Wall Board - (4'X8' ea.)</t>
  </si>
  <si>
    <r>
      <t>(2"x6") Wooden Studs @ 16" O.C.</t>
    </r>
    <r>
      <rPr>
        <b/>
        <sz val="11"/>
        <rFont val="Calibri"/>
        <family val="2"/>
        <scheme val="minor"/>
      </rPr>
      <t xml:space="preserve"> - 11'-6" High</t>
    </r>
  </si>
  <si>
    <t>5/8" Type X Gypsum Wall Board - (4'X8' ea.) - Both Sides</t>
  </si>
  <si>
    <t>INTERIOR WALLS - (2"X6") - ONE SIDE WEATHER RESISTANT</t>
  </si>
  <si>
    <t xml:space="preserve">INTERIOR WALLS - (2"X4") - 1 HOUR RATED </t>
  </si>
  <si>
    <r>
      <t>5/8" Type X Gypsum Wall Board - (4'X8' ea.)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- Fire Rated</t>
    </r>
  </si>
  <si>
    <r>
      <t>Acoustic Sealant</t>
    </r>
    <r>
      <rPr>
        <b/>
        <sz val="11"/>
        <rFont val="Calibri"/>
        <family val="2"/>
        <scheme val="minor"/>
      </rPr>
      <t xml:space="preserve"> - Fire Rated</t>
    </r>
  </si>
  <si>
    <t xml:space="preserve">INTERIOR WALLS - (2"X6") - 1 HOUR RATED </t>
  </si>
  <si>
    <t>INTERIOR WALLS - (2"X6") - 1 HOUR RATED - ONE SIDE WEATHER RESISTANT</t>
  </si>
  <si>
    <r>
      <t xml:space="preserve">5/8" Cement Board Or Tile Backer Board - (4'X8' ea.) - </t>
    </r>
    <r>
      <rPr>
        <b/>
        <sz val="11"/>
        <rFont val="Calibri"/>
        <family val="2"/>
        <scheme val="minor"/>
      </rPr>
      <t>Fire Rated</t>
    </r>
  </si>
  <si>
    <t>ID1.1</t>
  </si>
  <si>
    <t>Wooden Flooring @ 1ST Floor</t>
  </si>
  <si>
    <t>Tile Flooring @ Family Living Room</t>
  </si>
  <si>
    <t>A2.3B</t>
  </si>
  <si>
    <t>5/8" Type "X" Gypsum Board Ceiling @ Garage</t>
  </si>
  <si>
    <t>5/8" Moisture Resistant Type "X" Gypsum Board Vaulted Ceiling w/ Slop: 2:12</t>
  </si>
  <si>
    <t>5/8" Type "X" Gypsum Board Vaulted Ceiling w/ Slop: 1 1/2:12</t>
  </si>
  <si>
    <t>5/8" Type "X" Gypsum Board Vaulted Ceiling w/ Slop: 2:12</t>
  </si>
  <si>
    <t>5/8" Type "X" Gypsum Board Ceiling Soffit - (4" H)</t>
  </si>
  <si>
    <t>5/8" Type "X" Gypsum Board Ceiling Soffit - (6" H)</t>
  </si>
  <si>
    <t>STUCCO SOFFIT CEILING</t>
  </si>
  <si>
    <t>Stucco Finish Over 2 Layers Building Paper Grade Or Better</t>
  </si>
  <si>
    <t>Cement Plaster Soffit Material Dens glass Or Type "X" Gypsum Board</t>
  </si>
  <si>
    <t>ID2.0-ID2.15</t>
  </si>
  <si>
    <t>Wall Paint @ ADU Living</t>
  </si>
  <si>
    <t>Wall Paint @ ADU Kitchen</t>
  </si>
  <si>
    <t>Wall Paint @ ADU Bathroom</t>
  </si>
  <si>
    <t>Wall Paint @ ADU Bedroom</t>
  </si>
  <si>
    <t>Wall Paint @ Mudroom</t>
  </si>
  <si>
    <t>Wall Paint @ Pantry</t>
  </si>
  <si>
    <t>Wall Paint @ Nook</t>
  </si>
  <si>
    <t>Wall Paint @ Kitchen</t>
  </si>
  <si>
    <t>Wall Paint @ Dinning Room</t>
  </si>
  <si>
    <t>Wall Paint @ Family Room</t>
  </si>
  <si>
    <t>Wall Paint @ Bathroom 4</t>
  </si>
  <si>
    <t>Wall Paint @ Bedroom 4</t>
  </si>
  <si>
    <t>Wall Paint @ Living Room</t>
  </si>
  <si>
    <t>Wall Paint @ Foyer</t>
  </si>
  <si>
    <t>ID2.13</t>
  </si>
  <si>
    <t>Wall Tile @ ADU Bathroom</t>
  </si>
  <si>
    <t>ID2.3</t>
  </si>
  <si>
    <t>Wall Tile @ Bathroom 4</t>
  </si>
  <si>
    <t>Wooden Cladding @ ADU Living</t>
  </si>
  <si>
    <t>Wooden Cladding @ ADU Bedroom</t>
  </si>
  <si>
    <t>Wooden Cladding @ Mudroom</t>
  </si>
  <si>
    <t>Wall Covering @ Powder</t>
  </si>
  <si>
    <t>Wooden Cladding @ Family Room</t>
  </si>
  <si>
    <t>Wooden Cladding @ Living Room</t>
  </si>
  <si>
    <t>Wall Covering @ Living Room</t>
  </si>
  <si>
    <t>Wooden Cladding @ Foyer</t>
  </si>
  <si>
    <r>
      <t xml:space="preserve">Ceiling Paint On Stucco
</t>
    </r>
    <r>
      <rPr>
        <sz val="11"/>
        <color rgb="FFFF0000"/>
        <rFont val="Calibri"/>
        <family val="2"/>
        <scheme val="minor"/>
      </rPr>
      <t>MANUFACTURER: IS NOT MENTIONED</t>
    </r>
  </si>
  <si>
    <t>A2.1C</t>
  </si>
  <si>
    <t>A2.1C, A8.2, A5.0</t>
  </si>
  <si>
    <r>
      <t>(2"x6") Wooden Studs @ 16" O.C.</t>
    </r>
    <r>
      <rPr>
        <b/>
        <sz val="11"/>
        <rFont val="Calibri"/>
        <family val="2"/>
        <scheme val="minor"/>
      </rPr>
      <t xml:space="preserve"> - 8'-0" High</t>
    </r>
  </si>
  <si>
    <r>
      <t>(2"x6") Wooden Studs @ 16" O.C.</t>
    </r>
    <r>
      <rPr>
        <b/>
        <sz val="11"/>
        <rFont val="Calibri"/>
        <family val="2"/>
        <scheme val="minor"/>
      </rPr>
      <t xml:space="preserve"> - 10'-10" High</t>
    </r>
  </si>
  <si>
    <r>
      <t>(2"x4") Wooden Studs @ 16" O.C.</t>
    </r>
    <r>
      <rPr>
        <b/>
        <sz val="11"/>
        <rFont val="Calibri"/>
        <family val="2"/>
        <scheme val="minor"/>
      </rPr>
      <t xml:space="preserve"> - 8'-0" High</t>
    </r>
  </si>
  <si>
    <r>
      <t>(2"x4") Wooden Studs @ 16" O.C.</t>
    </r>
    <r>
      <rPr>
        <b/>
        <sz val="11"/>
        <rFont val="Calibri"/>
        <family val="2"/>
        <scheme val="minor"/>
      </rPr>
      <t xml:space="preserve"> - 10'-10" High</t>
    </r>
  </si>
  <si>
    <t>ID1.2</t>
  </si>
  <si>
    <t>Wooden Flooring @ 2ND Floor</t>
  </si>
  <si>
    <t>Tile Flooring @ Laundry</t>
  </si>
  <si>
    <t>A2.3C</t>
  </si>
  <si>
    <t>ID2.19-ID2.25</t>
  </si>
  <si>
    <t>Wall Paint @ Master Bathroom</t>
  </si>
  <si>
    <t>Wall Paint @ Master Bedroom</t>
  </si>
  <si>
    <t>Wall Paint @ Bathroom 2</t>
  </si>
  <si>
    <t>Wall Paint @ Bedroom 2</t>
  </si>
  <si>
    <t>Wall Paint 2 @ Bedroom 2</t>
  </si>
  <si>
    <t>Wall Paint @ Bathroom 3</t>
  </si>
  <si>
    <t>ID2.17-ID2.25</t>
  </si>
  <si>
    <t>Wall Tile @ Master Bathroom</t>
  </si>
  <si>
    <t>Wall Tile 2 @ Master Bathroom</t>
  </si>
  <si>
    <t>Wall Tile @ Bathroom 2</t>
  </si>
  <si>
    <t>Wall Tile @ Bathroom 3</t>
  </si>
  <si>
    <t>Wall Tile @ Laundry</t>
  </si>
  <si>
    <t>Wall Tile @ Hallway</t>
  </si>
  <si>
    <t>ID2.21</t>
  </si>
  <si>
    <t>Unpolished Head Board</t>
  </si>
  <si>
    <t>ID2.19</t>
  </si>
  <si>
    <t>Wall Cladding @ Bedroom 2</t>
  </si>
  <si>
    <t>ID2.17</t>
  </si>
  <si>
    <t>Wall Cladding @ Hallway</t>
  </si>
  <si>
    <t>EXTERIOR FINISHES</t>
  </si>
  <si>
    <t>A3.0A, A3.0B</t>
  </si>
  <si>
    <t>Meta Fabricated Low Planter</t>
  </si>
  <si>
    <t>Painted Steel Troweled Ignition Resistant Cement Plaster System, Color: Dark Brown</t>
  </si>
  <si>
    <t>Stain Grade Cedar Siding, Profile: T&amp;G Cedar, Grade: Clear Heart per western Red Cedar Lumber Association Standards</t>
  </si>
  <si>
    <t>Metal Corner Bead</t>
  </si>
  <si>
    <t>2" Trim @ Door</t>
  </si>
  <si>
    <t>2" Trim @ Window</t>
  </si>
  <si>
    <t>2x12" Fascia w/ Concealed (Painted Redwood Trim)</t>
  </si>
  <si>
    <t>DIV. 10</t>
  </si>
  <si>
    <t>SPECIALITIES</t>
  </si>
  <si>
    <t>ACCESSORIES</t>
  </si>
  <si>
    <t>ACCESSORIES ARE ASSUMED</t>
  </si>
  <si>
    <t>Wall-Mounted Back light Mirror</t>
  </si>
  <si>
    <t>Recessed Paper Towel Dispenser &amp; Waste Receptacle</t>
  </si>
  <si>
    <t>Wall Mounted Toilet Paper Holder</t>
  </si>
  <si>
    <t>Grab Bars</t>
  </si>
  <si>
    <t>Towel Holder</t>
  </si>
  <si>
    <t>Soap Dispenser</t>
  </si>
  <si>
    <t>DIV. 11</t>
  </si>
  <si>
    <t>EQUIPMENTS</t>
  </si>
  <si>
    <t>A2.5B</t>
  </si>
  <si>
    <t>ID2.34</t>
  </si>
  <si>
    <t>(3'-0"x8'-6") Glass Mirror</t>
  </si>
  <si>
    <t>(3'-6"x8'-6") Glass Mirror</t>
  </si>
  <si>
    <t>ID2.30, ID2.31</t>
  </si>
  <si>
    <t>(2'-0"x3'-0") Medicine Cabinet</t>
  </si>
  <si>
    <t>24" Under Count Refrigerator</t>
  </si>
  <si>
    <t>Full Size Sink w/ 1.5 GPM Max. Faucet, Spray &amp; Disposal</t>
  </si>
  <si>
    <t>24" Dishwasher</t>
  </si>
  <si>
    <t>A2.5B, A2.5D</t>
  </si>
  <si>
    <t>Removable Privacy Film</t>
  </si>
  <si>
    <t>36" Undercounted Oven</t>
  </si>
  <si>
    <t>36" Refrigerator Flush Insert</t>
  </si>
  <si>
    <t>30" Refrigerator Column</t>
  </si>
  <si>
    <t>Veggie Sink w/ 1.5 GPM Max. Faucet &amp; Disposal</t>
  </si>
  <si>
    <t>18" Pull Out Trash Bin</t>
  </si>
  <si>
    <t>36" Stacked Steam Oven (Convention Oven)</t>
  </si>
  <si>
    <t>30" Cooktop w/ 15" Dia Hood</t>
  </si>
  <si>
    <t>36" Induction Cooktop</t>
  </si>
  <si>
    <t>(11"x2'-8") Gas Fireplace</t>
  </si>
  <si>
    <t>Gas Pizza Oven</t>
  </si>
  <si>
    <t>Outdoor Gas Burner</t>
  </si>
  <si>
    <t>MISC.</t>
  </si>
  <si>
    <t>Recessed Roller Shade</t>
  </si>
  <si>
    <t>(24"x24") Attic Access</t>
  </si>
  <si>
    <t>Backlit Mirror (Half Circle)</t>
  </si>
  <si>
    <t>ID2.20</t>
  </si>
  <si>
    <t>(3'-0"x2'-0") Medicine Cabinet</t>
  </si>
  <si>
    <t>ID2.25</t>
  </si>
  <si>
    <t>(3'-3"x3'-0") Medicine Cabinet w/ Lights</t>
  </si>
  <si>
    <t>ID2.23</t>
  </si>
  <si>
    <t>Library Ladder (8'-2" H)</t>
  </si>
  <si>
    <t>DIV. 12</t>
  </si>
  <si>
    <t>FURNISHING</t>
  </si>
  <si>
    <t>MILLWORK</t>
  </si>
  <si>
    <t>ID2.27</t>
  </si>
  <si>
    <t>Solid Surface Countertop</t>
  </si>
  <si>
    <t>ID2.27-ID2.30</t>
  </si>
  <si>
    <t>Full Height Cabinets w/ Shelves - (9'-0" H)</t>
  </si>
  <si>
    <t>Base Cabinets - (2'-0" H)</t>
  </si>
  <si>
    <t>Base Cabinets - (3'-0" H)</t>
  </si>
  <si>
    <t>Back Splash - (6" H)</t>
  </si>
  <si>
    <t>Solid Surface Backsplash</t>
  </si>
  <si>
    <t>Solid Surface Side splash</t>
  </si>
  <si>
    <t>Wooden Countertop Water Resistant</t>
  </si>
  <si>
    <t>Full Height Cabinets w/ Shelves - (7'-6" H)</t>
  </si>
  <si>
    <t>Full Height Cabinets w/ Shelves - (9'-3" H)</t>
  </si>
  <si>
    <t>Overhead Cabinets - (2'-0" H)</t>
  </si>
  <si>
    <t>Overhead Cabinets - (4'-3" H)</t>
  </si>
  <si>
    <t>Overhead Cabinets - (3'-4" H)</t>
  </si>
  <si>
    <t>Overhead Cabinets w/ Glass in Front - (3'-5" H)</t>
  </si>
  <si>
    <t>Overhead Cabinets - (6'-3" H)</t>
  </si>
  <si>
    <t>Overhead Cabinets - (1'-4" H)</t>
  </si>
  <si>
    <t>Floating Cabinets - (0'-10" H)</t>
  </si>
  <si>
    <t>(2) Floating Cabinets</t>
  </si>
  <si>
    <t>(3) Floating Cabinets</t>
  </si>
  <si>
    <t>Floating Cabinets - (1'-4" H)</t>
  </si>
  <si>
    <t>Base Cabinets - (1'-6" H)</t>
  </si>
  <si>
    <t>Base Cabinets - (1'-3" H)</t>
  </si>
  <si>
    <t>Base Cabinets - (5'-3" H)</t>
  </si>
  <si>
    <t>Base Cabinets - (2'-10" H)</t>
  </si>
  <si>
    <t>Night Stand</t>
  </si>
  <si>
    <t>Valance Box</t>
  </si>
  <si>
    <t>ID2.18-ID2.25</t>
  </si>
  <si>
    <t>Customizable Slat Wall</t>
  </si>
  <si>
    <t>Full Height Cabinets w/ Shelves - (8'-4" H)</t>
  </si>
  <si>
    <t>Overhead Cabinets - (3'-0" H)</t>
  </si>
  <si>
    <t>Overhead Cabinets - (2'-5" H)</t>
  </si>
  <si>
    <t>Overhead Cabinets - (4'-11" H)</t>
  </si>
  <si>
    <t>Floating Cabinets - (2'-0" H)</t>
  </si>
  <si>
    <t>Base Cabinets - (2'-6" H)</t>
  </si>
  <si>
    <t>Base Cabinets - (2'-8" H)</t>
  </si>
  <si>
    <t>Base Cabinets - (3'-2" H)</t>
  </si>
  <si>
    <t>(4) Floating Shelves</t>
  </si>
  <si>
    <t>DIV. 22</t>
  </si>
  <si>
    <t>PLUMBING</t>
  </si>
  <si>
    <t>FIXTURES</t>
  </si>
  <si>
    <t>A2.5C</t>
  </si>
  <si>
    <t>Recessed Tile Niche (Bullnose Tile)</t>
  </si>
  <si>
    <t>Linear Floor Drain</t>
  </si>
  <si>
    <t>Adjustable Shower (1.8 GPM @ 80 PSI max.)</t>
  </si>
  <si>
    <t>Shower Fixture Control Valve</t>
  </si>
  <si>
    <t>Utility Sink w/ 1.2 GPM @ 60 PSI Max. Faucet</t>
  </si>
  <si>
    <t>Water closet w/ 1.28 Gallon Dual Flush Toilet</t>
  </si>
  <si>
    <t>(3'-5 1/2"x3'-8 1/2") Shower Enclosure</t>
  </si>
  <si>
    <t>A2.5C, A2.5D</t>
  </si>
  <si>
    <t>(34X27) Dryer</t>
  </si>
  <si>
    <t>(34X27) Washer</t>
  </si>
  <si>
    <t>30" Stacked w/d</t>
  </si>
  <si>
    <t>Under Mount Sink w/ 1.2 GPM @ 60 PSI Max. Faucet</t>
  </si>
  <si>
    <t>(3'-0"x3'-10") Shower Enclosure</t>
  </si>
  <si>
    <t>(3'-8"x2'-8") Free Standing Bath Tub</t>
  </si>
  <si>
    <t>(4'-0"x5'-1 1/2") Shower Enclosure</t>
  </si>
  <si>
    <t>(9'-3"X4'-9") Shower Enclosure</t>
  </si>
  <si>
    <t>Rain Shower 2.0 GPM @ 80 PSI Max.</t>
  </si>
  <si>
    <t>DIV. 23</t>
  </si>
  <si>
    <t>HEAT VENTILATION &amp; AIR CONDITIONING</t>
  </si>
  <si>
    <t>BASEMENT</t>
  </si>
  <si>
    <t>EXHAUST DUCT</t>
  </si>
  <si>
    <t>M2.1</t>
  </si>
  <si>
    <t>6" Dia Exhaust Air Duct</t>
  </si>
  <si>
    <t>4" Dia Rigid Metal Dryer Exhaust Vent</t>
  </si>
  <si>
    <t>RETURN DUCT</t>
  </si>
  <si>
    <t>8" Dia Return Duct</t>
  </si>
  <si>
    <t>10" Dia Return Supply</t>
  </si>
  <si>
    <t>SUPPLY DUCT</t>
  </si>
  <si>
    <t>6" Dia Supply Duct</t>
  </si>
  <si>
    <t>8" Dia Supply Duct</t>
  </si>
  <si>
    <t>10" Dia Supply Duct</t>
  </si>
  <si>
    <t>New Insulated 12"x24"x12" (LxWxH) Return Air Plenum</t>
  </si>
  <si>
    <t>New Insulated 12"x24"x12" (LxWxH) Supply Air Plenum</t>
  </si>
  <si>
    <t>HVAC FIXTURES / EQUIPMENTS</t>
  </si>
  <si>
    <t>M0.1</t>
  </si>
  <si>
    <t>FCU1 - Fan Coil Unit, CFM:150, Weight: 60 LBS, Manufacturer: Carrier 40VMM007A</t>
  </si>
  <si>
    <t>FCU2 - Fan Coil Unit, CFM:390, Weight: 120 LBS, Manufacturer: Carrier 40VMM015A</t>
  </si>
  <si>
    <t>FCU3 - Fan Coil Unit, CFM:70, Weight: 60 LBS, Manufacturer: Carrier 40VMI005</t>
  </si>
  <si>
    <t>CD-1 - (10"x6") Air Distribution, CFM: 195, Manufacturer: TITUS 301</t>
  </si>
  <si>
    <t>WRG-3 - (24"x6") Air Distribution, CFM: 390, Manufacturer: TITUS 350</t>
  </si>
  <si>
    <t>WSG-1 - (10"x6") Air Distribution, CFM: 110, Manufacturer: TITUS 301</t>
  </si>
  <si>
    <t>WSG-1 - (10"x6") Air Distribution, CFM: 50, Manufacturer: TITUS 301</t>
  </si>
  <si>
    <t>WRG-2 - (14"x6") Air Distribution, CFM: 110, Manufacturer: TITUS 350</t>
  </si>
  <si>
    <t>WRG-1 - (10"x6") Air Distribution, CFM: 50, Manufacturer: TITUS 350</t>
  </si>
  <si>
    <t>EF-1 - Exhaust Fan, Voltage: 115V, Phase: 1PH, CFM: 61, Manufacturer: Green Heck</t>
  </si>
  <si>
    <t>Backdraft Damper</t>
  </si>
  <si>
    <t>HP1 - Heat Pump Unit, Cooling Capacity: 60 MBH, Heating Capacity: 66 MBH, Weight: 265 LBS, Manufacturer: Carrier 38VMB060HDS3</t>
  </si>
  <si>
    <t>HP2 - Heat Pump Unit, Cooling Capacity: 60 MBH, Heating Capacity: 66 MBH, Weight: 265 LBS, Manufacturer: Carrier 38VMB060HDS3</t>
  </si>
  <si>
    <t>FITTING</t>
  </si>
  <si>
    <t>8" To 6" Dia Reducing Wye</t>
  </si>
  <si>
    <t>10" To 8" Dia Reducing Wye</t>
  </si>
  <si>
    <t>10" Dia Wye</t>
  </si>
  <si>
    <t>4" Dia Wye</t>
  </si>
  <si>
    <t>6" Dia Wye</t>
  </si>
  <si>
    <t>8" Dia Wye</t>
  </si>
  <si>
    <t>M2.2</t>
  </si>
  <si>
    <t>6" Dia Exhaust Air Riser Thru Roof</t>
  </si>
  <si>
    <t>12" Dia Return Supply</t>
  </si>
  <si>
    <t>FCU4 - Fan Coil Unit, CFM:250, Weight: 90 LBS, Manufacturer: Carrier 40VMM012A</t>
  </si>
  <si>
    <t>FCU5 - Fan Coil Unit, CFM:115, Weight: 60 LBS, Manufacturer: Carrier 40VMM007A</t>
  </si>
  <si>
    <t>FCU6 - Fan Coil Unit, CFM:280, Weight: 60 LBS, Manufacturer: Carrier 40VMM009A</t>
  </si>
  <si>
    <t>FCU7 - Fan Coil Unit, CFM:480, Weight: 120 LBS, Manufacturer: Carrier 40VMM0018A</t>
  </si>
  <si>
    <t>FCU8 - Fan Coil Unit, CFM:95, Weight: 60 LBS, Manufacturer: Carrier 40VMM007A</t>
  </si>
  <si>
    <t>FCU9 - Fan Coil Unit, CFM:180, Weight: 60 LBS, Manufacturer: Carrier 40VMM007A</t>
  </si>
  <si>
    <t>WRG-1 - (10"x6") Air Distribution, CFM: 180, Manufacturer: TITUS 350</t>
  </si>
  <si>
    <t>WRG-1 - (10"x6") Air Distribution, CFM: 115, Manufacturer: TITUS 350</t>
  </si>
  <si>
    <t>WRG-2 - (14"x6") Air Distribution, CFM: 250, Manufacturer: TITUS 350</t>
  </si>
  <si>
    <t>WRG-2 - (14"x6") Air Distribution, CFM: 280, Manufacturer: TITUS 350</t>
  </si>
  <si>
    <t>WRG-3 - (24"x6") Air Distribution, CFM: 480, Manufacturer: TITUS 350</t>
  </si>
  <si>
    <t>WSG-1 - (10"x6") Air Distribution, CFM: 180, Manufacturer: TITUS 301</t>
  </si>
  <si>
    <t>WSG-1 - (10"x6") Air Distribution, CFM: 95, Manufacturer: TITUS 301</t>
  </si>
  <si>
    <t>WSG-1 - (10"x6") Air Distribution, CFM: 175, Manufacturer: TITUS 301</t>
  </si>
  <si>
    <t>WSG-1 - (10"x6") Air Distribution, CFM: 115, Manufacturer: TITUS 301</t>
  </si>
  <si>
    <t>CD-1 - (10"x6") Air Distribution, CFM: 235, Manufacturer: TITUS 301</t>
  </si>
  <si>
    <t>CD-1 - (10"x6") Air Distribution, CFM: 140, Manufacturer: TITUS 301</t>
  </si>
  <si>
    <t>CD-2 - (14"x6") Air Distribution, CFM: 235, Manufacturer: TITUS 301</t>
  </si>
  <si>
    <t>H-2 - Mechanical Hood, Voltage: 120v, Phase: 1PH, Ampere: 1.53A, CFM: 460, Manufacturer: Broan</t>
  </si>
  <si>
    <t>H-1 - Mechanical Hood, Voltage: 120v, Phase: 1PH, Ampere: 9A, CFM: 1290, Manufacturer: Broan</t>
  </si>
  <si>
    <t>SECOND FLOOR</t>
  </si>
  <si>
    <t>M2.3</t>
  </si>
  <si>
    <t>8" Dia Exhaust Air Duct</t>
  </si>
  <si>
    <t>6" Dia Exhaust Air Riser Thru Faux Chimney. Provide With Backdraft Damper, Insect Screen And Rain Cap</t>
  </si>
  <si>
    <t>6" Dia Gauge 24 Smooth Rigid Metal Dryer Exhaust Vent With Smooth Interior Surface Thru Faux Chimney. Provide With Backdraft Damper And Rain Cap</t>
  </si>
  <si>
    <t>8" Dia Exhaust Air Riser Thru Faux Chimney. Provide With Backdraft Damper, Insect Screen And Rain Cap</t>
  </si>
  <si>
    <t>FCU10 - Fan Coil Unit, CFM:240, Weight: 60 LBS, Manufacturer: Carrier 40VMM007A</t>
  </si>
  <si>
    <t>FCU11 - Fan Coil Unit, CFM:215, Weight: 60 LBS, Manufacturer: Carrier 40VMM007A</t>
  </si>
  <si>
    <t>FCU12 - Fan Coil Unit, CFM:115, Weight: 60 LBS, Manufacturer: Carrier 40VMM007A</t>
  </si>
  <si>
    <t>WRG-2 - (14"x6") Air Distribution, CFM: 215, Manufacturer: TITUS 350</t>
  </si>
  <si>
    <t>WRG-2 - (14"x6") Air Distribution, CFM: 240, Manufacturer: TITUS 350</t>
  </si>
  <si>
    <t>WSG-2 - (14"x6") Air Distribution, CFM: 215, Manufacturer: TITUS 301</t>
  </si>
  <si>
    <t>WSG-2 - (14"x6") Air Distribution, CFM: 240, Manufacturer: TITUS 301</t>
  </si>
  <si>
    <t>8" Dia 45 Degree Bend</t>
  </si>
  <si>
    <t>6" Dia 45 Degree Bend</t>
  </si>
  <si>
    <t>DIV. 26</t>
  </si>
  <si>
    <t>ELECTRICAL</t>
  </si>
  <si>
    <t>POWER FIXTURE</t>
  </si>
  <si>
    <t>E1.0</t>
  </si>
  <si>
    <t>E3.0</t>
  </si>
  <si>
    <t>Simplex Receptacle</t>
  </si>
  <si>
    <t>Duplex Receptacle</t>
  </si>
  <si>
    <t>Duplex Receptacle - Ground Fault Circuit Interrupter</t>
  </si>
  <si>
    <t>Duplex Receptacle - Ground Fault Circuit Interrupter (Waterproof)</t>
  </si>
  <si>
    <t>Duplex Receptacle - Arc Fault Circuit Interrupter</t>
  </si>
  <si>
    <t>Duplex Receptacle - Arc Fault Circuit Interrupter, Ground Fault Circuit Interrupter</t>
  </si>
  <si>
    <t>Duplex Receptacle on a Dedicated Circuit - GFCI</t>
  </si>
  <si>
    <t>Thermostat</t>
  </si>
  <si>
    <t>Junction Box</t>
  </si>
  <si>
    <t>Smoke Detector</t>
  </si>
  <si>
    <t>Telephone &amp; Data Outlet</t>
  </si>
  <si>
    <t>Carbon Monoxide Detector</t>
  </si>
  <si>
    <t>CATV Outlet</t>
  </si>
  <si>
    <t>Receptacle,Voltage:240V, Ampere: 30A, NEMA Configuration</t>
  </si>
  <si>
    <t>Receptacle, Voltage: 240V, Ampere: 20A</t>
  </si>
  <si>
    <t>Wall Sconce</t>
  </si>
  <si>
    <t>E4.0</t>
  </si>
  <si>
    <t>Ceiling Fan With LED, Manufacturer: Lightology</t>
  </si>
  <si>
    <t>Vacancy Sensor Switch Control</t>
  </si>
  <si>
    <t>SWITCHES</t>
  </si>
  <si>
    <t>30A, 2P Disconnect Switch</t>
  </si>
  <si>
    <t>60A, 2P Disconnect Switch</t>
  </si>
  <si>
    <t>Single Pole Switch</t>
  </si>
  <si>
    <t>Motor Starter Switch</t>
  </si>
  <si>
    <t>Dimmers Switch</t>
  </si>
  <si>
    <t>LIGHTING</t>
  </si>
  <si>
    <t>4" Recessed LED Down light, Manufacturer: Juno Lighting</t>
  </si>
  <si>
    <t>4" Recessed LED Down light (Waterproof), Manufacturer: Juno Lighting</t>
  </si>
  <si>
    <t>Outdoor Wall Sconce, Manufacturer: Lithonia Lighting</t>
  </si>
  <si>
    <t>Indoor Vanity Light, Manufacturer: Lithonia Lighting</t>
  </si>
  <si>
    <t>Under cabinet Light, Manufacturer: Lithonia Lighting</t>
  </si>
  <si>
    <t>Indoor Wall Sconce, Manufacturer: Modern Forms</t>
  </si>
  <si>
    <t>Large Pendant Light Fixture With LED Driver, Manufacturer: WINONA Lighting</t>
  </si>
  <si>
    <t>Strip Light Suitable Or Wet Location, Manufacturer: Modern Forms</t>
  </si>
  <si>
    <t>Strip Light, Manufacturer: Just LED + Lights</t>
  </si>
  <si>
    <t>FIRST FLOOR</t>
  </si>
  <si>
    <t>E3.1</t>
  </si>
  <si>
    <t>Simplex Receptacle - Ground Fault Circuit Interrupter</t>
  </si>
  <si>
    <t>Duplex Receptacle w/ USB</t>
  </si>
  <si>
    <t>Duplex Receptacle - Arc Fault Circuit Interrupted</t>
  </si>
  <si>
    <t>Duplex Receptacle w/ USB - Arc Fault Circuit Interrupted</t>
  </si>
  <si>
    <t>Quadruplex Receptacle</t>
  </si>
  <si>
    <t xml:space="preserve">Receptacle -Ground Fault Circuit Interrupter, Voltage: 240V, Ampere: 40A </t>
  </si>
  <si>
    <t>EMON/DMON Meter</t>
  </si>
  <si>
    <t>Receptacle, Voltage: 240V, Ampere: 50A</t>
  </si>
  <si>
    <t>Receptacle-Ground Fault Circuit Interrupter, Voltage: 120V, Ampere: 15A OR 20A (Weather Proof)</t>
  </si>
  <si>
    <t>E4.1</t>
  </si>
  <si>
    <t>Time Clock</t>
  </si>
  <si>
    <t>Power Strip</t>
  </si>
  <si>
    <t>60A, 2P Disconnect Switch (Waterproof)</t>
  </si>
  <si>
    <t>3- Way Switch With Integral Neon Pilot Light</t>
  </si>
  <si>
    <t>Single Pole Switch With Integral Neon Pilot Light</t>
  </si>
  <si>
    <t>4" Recessed LED Down light w/ Battery Backup, Manufacturer: Juno Lighting</t>
  </si>
  <si>
    <t>2"x4" LED Recessed Light Fixture, Manufacturer: Philips Lighting</t>
  </si>
  <si>
    <t>Large Pendant Light Fixture, Manufacturer: Winona Lighting</t>
  </si>
  <si>
    <t>Small Pendant Light Fixture, Manufacturer: American De Rose Lamp arts LLC</t>
  </si>
  <si>
    <t>E3.2</t>
  </si>
  <si>
    <t>Duplex Receptacle w/ USB - Arc Fault Circuit Interrupter</t>
  </si>
  <si>
    <t>E4.2</t>
  </si>
  <si>
    <t>Small Pendant Light, Manufacturer: American De Rosa Lam parts LLC</t>
  </si>
  <si>
    <t>CIRCUIT BREAKER</t>
  </si>
  <si>
    <t>E5.0</t>
  </si>
  <si>
    <t>Circuit Breaker 200A/2P</t>
  </si>
  <si>
    <t>Circuit Breaker 600A/2P</t>
  </si>
  <si>
    <t>Circuit Breaker 125A/2P</t>
  </si>
  <si>
    <t>PANELS</t>
  </si>
  <si>
    <t>Panel: A , Voltage:240/120V , Capacity: 200A, Phase 1</t>
  </si>
  <si>
    <t>Panel: A1 , Voltage:240/120V , Capacity: 200A, Phase 1</t>
  </si>
  <si>
    <t>Panel: ADU , Voltage:240/120V , Capacity: 125A, Phase 1</t>
  </si>
  <si>
    <t>Panel: A2 , Voltage:240/120V , Capacity: 200A, Phase 1</t>
  </si>
  <si>
    <t>500' Tape Roll</t>
  </si>
  <si>
    <t>Rolls</t>
  </si>
  <si>
    <t>Mudding</t>
  </si>
  <si>
    <t>Gallons</t>
  </si>
  <si>
    <t>Screws</t>
  </si>
  <si>
    <t>Stone Veneer</t>
  </si>
  <si>
    <t>Wooden Frame Finishes</t>
  </si>
  <si>
    <t>3 - (7'-0"X10'-9", 11'-11") Picture Window rake, Fully Tempered, Manufacturer: Marvin Signature</t>
  </si>
  <si>
    <t>4A - (2'-1"X5'-0") Casement Window rake, Fully Tempered, Fixed Corner , Manufacturer: Marvin Signature</t>
  </si>
  <si>
    <t>4B - (11'-8", 6'-0"X9'-7", 7'-7") Picture Window rake, Fully Tempered, Fixed Corner , Manufacturer: Marvin Signature</t>
  </si>
  <si>
    <t>#4 Bars @ 24" O.C. Verti</t>
  </si>
  <si>
    <t>(6) #6 Verti. Bars</t>
  </si>
  <si>
    <t>12" Thick Concrete Retaining Wall - 10' High</t>
  </si>
  <si>
    <t>MAT FOOTING</t>
  </si>
  <si>
    <t>HSS5X5X1/4" - 10' High</t>
  </si>
  <si>
    <t>HSS 6.00X0.025 - 10' High</t>
  </si>
  <si>
    <t>3-1/2 Floor Joist w/ BN @ 11'</t>
  </si>
  <si>
    <t>1 1/2" Handrail @ 36" Max Above Stair Nosing w/ 36" Guard rail</t>
  </si>
  <si>
    <t>1-3/4"X7-1/4 LVL Roof Joist @ 12" O.C. @ 6.09'</t>
  </si>
  <si>
    <t>1-3/4"X7-1/4 LVL Roof Joist @ 12" O.C. @ 7.49'</t>
  </si>
  <si>
    <t>1-3/4"X7-1/4 LVL Roof Joist @ 12" O.C. @ 11.18'</t>
  </si>
  <si>
    <t>1-3/4"X7-1/4 LVL Roof Joist @ 12" O.C. @ 1.91'</t>
  </si>
  <si>
    <t>1-3/4"X7-1/4 LVL Roof Joist @ 12" O.C. @ 13.38'</t>
  </si>
  <si>
    <t>1-3/4"X7-1/4 LVL Roof Joist @ 12" O.C. @ 1.03'</t>
  </si>
  <si>
    <t>1-3/4"X7-1/4 LVL Roof Joist @ 12" O.C. @ 13.37'</t>
  </si>
  <si>
    <t>1-3/4"X7-1/4 LVL Roof Joist @ 12" O.C. @ 1.83'</t>
  </si>
  <si>
    <t>1-3/4"X7-1/4 LVL Roof Joist @ 12" O.C. @ 8.24'</t>
  </si>
  <si>
    <t>1-3/4"X7-1/4 LVL Roof Joist @ 12" O.C. @ 8.23'</t>
  </si>
  <si>
    <t>1-3/4"X7-1/4 LVL Roof Joist @ 12" O.C. @ 22.98'</t>
  </si>
  <si>
    <t>1-3/4"X7-1/4 LVL Roof Joist @ 12" O.C. @ 22.22'</t>
  </si>
  <si>
    <t>1-3/4"X7-1/4 LVL Roof Joist @ 12" O.C. @ 22.24'</t>
  </si>
  <si>
    <t>1-3/4"X7-1/4 LVL Roof Joist @ 12" O.C. @ 22.26'</t>
  </si>
  <si>
    <t>1-3/4"X7-1/4 LVL Roof Joist @ 12" O.C. @ 22.28'</t>
  </si>
  <si>
    <t>1-3/4"X7-1/4 LVL Roof Joist @ 12" O.C. @ 22.3'</t>
  </si>
  <si>
    <t>1-3/4"X7-1/4 LVL Roof Joist @ 12" O.C. @ 16.69'</t>
  </si>
  <si>
    <t>1-3/4"X7-1/4 LVL Roof Joist @ 12" O.C. @ 16.68'</t>
  </si>
  <si>
    <t>1-3/4"X7-1/4 LVL Roof Joist @ 12" O.C. @ 16.67'</t>
  </si>
  <si>
    <t>1-3/4"X7-1/4 LVL Roof Joist @ 12" O.C. @ 16.66'</t>
  </si>
  <si>
    <t>1-3/4"X7-1/4 LVL Roof Joist @ 12" O.C. @ 16.65'</t>
  </si>
  <si>
    <t>1-3/4"X7-1/4 LVL Roof Joist @ 12" O.C. @ 16.64'</t>
  </si>
  <si>
    <t>1-3/4"X7-1/4 LVL Roof Joist @ 12" O.C. @ 16.62'</t>
  </si>
  <si>
    <t>1-3/4"X7-1/4 LVL Roof Joist @ 12" O.C. @ 16.61'</t>
  </si>
  <si>
    <t>1-3/4"X7-1/4 LVL Roof Joist @ 12" O.C. @ 1.32'</t>
  </si>
  <si>
    <t>1-3/4"X7-1/4 LVL Roof Joist @ 12" O.C. @ 16.59'</t>
  </si>
  <si>
    <t>1-3/4"X7-1/4 LVL Roof Joist @ 12" O.C. @ 16.6'</t>
  </si>
  <si>
    <t>(2"X8") DF#2 Roof Rafters @ 16" O.C. @ 20.62'</t>
  </si>
  <si>
    <t>1 1 - (2'-7"X7'-0') Picture Window fully Tempered, Manufacturer: Marvin Signature</t>
  </si>
  <si>
    <t>Backfill (Slabs) - Gravel Fill</t>
  </si>
  <si>
    <t>Cut (Outside Building)</t>
  </si>
  <si>
    <t>Fill (Outside Building)</t>
  </si>
  <si>
    <t>#4 Bars @ 18" O.C. Each Way - Assumed</t>
  </si>
  <si>
    <t>IRRIGATION ITEMS</t>
  </si>
  <si>
    <t>(2"x12") Cant Beam - 18'</t>
  </si>
  <si>
    <t>Berkeley Sedge, Size Per Spacing: 5 Gallon, Wucols: Water Use: Low, Mature Height: (0.25'x2')</t>
  </si>
  <si>
    <t>Yellow Wave New Zealand Flax, Size Per Spacing: 5 Gallon, Wucols: Water Use: Low, Mature Height: (0.25'x2')</t>
  </si>
  <si>
    <t>Wine Display Rack - (8'-0" H)</t>
  </si>
  <si>
    <t>EF-2 - Exhaust Fan, Voltage: 115V, Phase: 1PH, CFM: 115, Manufacturer: Green Heck</t>
  </si>
  <si>
    <t>Intersystem Bonding Termination</t>
  </si>
  <si>
    <t>Sump Pump w/ Pit , Size: (2'X2')</t>
  </si>
  <si>
    <t>4"X8" Blocking @ 10' O.C.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</si>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</sst>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_(* #,##0_);_(* \(#,##0\);_(* &quot;-&quot;??_);_(@_)"/>
    <numFmt numFmtId="168" formatCode="0.0"/>
    <numFmt numFmtId="169" formatCode="_(* #,##0.0_);_(* \(#,##0.0\);_(* &quot;-&quot;_);_(@_)"/>
    <numFmt numFmtId="170" formatCode="\+\1\ \(00\)\ 000\-0000"/>
  </numFmts>
  <fonts count="55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</font>
    <font>
      <b/>
      <u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26" fillId="0" borderId="0"/>
    <xf numFmtId="0" fontId="8" fillId="0" borderId="0"/>
    <xf numFmtId="0" fontId="27" fillId="0" borderId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44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50" fillId="0" borderId="0" applyNumberFormat="0" applyFill="0" applyBorder="0" applyAlignment="0" applyProtection="0"/>
  </cellStyleXfs>
  <cellXfs count="140">
    <xf numFmtId="0" fontId="0" fillId="0" borderId="0" xfId="0"/>
    <xf numFmtId="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3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164" fontId="28" fillId="0" borderId="10" xfId="0" applyNumberFormat="1" applyFont="1" applyBorder="1" applyAlignment="1">
      <alignment horizontal="center" vertical="center"/>
    </xf>
    <xf numFmtId="42" fontId="29" fillId="0" borderId="10" xfId="0" applyNumberFormat="1" applyFont="1" applyBorder="1" applyAlignment="1">
      <alignment vertical="center"/>
    </xf>
    <xf numFmtId="42" fontId="29" fillId="0" borderId="15" xfId="0" applyNumberFormat="1" applyFont="1" applyBorder="1" applyAlignment="1">
      <alignment vertical="center"/>
    </xf>
    <xf numFmtId="9" fontId="29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left" vertical="center"/>
    </xf>
    <xf numFmtId="1" fontId="33" fillId="0" borderId="16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5" fontId="32" fillId="0" borderId="14" xfId="0" applyNumberFormat="1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44" fontId="33" fillId="0" borderId="0" xfId="94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/>
    </xf>
    <xf numFmtId="44" fontId="33" fillId="0" borderId="0" xfId="94" applyFont="1" applyBorder="1" applyAlignment="1">
      <alignment vertical="center"/>
    </xf>
    <xf numFmtId="0" fontId="32" fillId="0" borderId="20" xfId="0" applyFont="1" applyBorder="1" applyAlignment="1">
      <alignment vertical="center"/>
    </xf>
    <xf numFmtId="44" fontId="32" fillId="0" borderId="20" xfId="94" applyFont="1" applyBorder="1" applyAlignment="1">
      <alignment vertical="center"/>
    </xf>
    <xf numFmtId="0" fontId="33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1" fontId="33" fillId="0" borderId="14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9" fillId="0" borderId="12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44" fontId="3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4" fontId="38" fillId="0" borderId="0" xfId="0" applyNumberFormat="1" applyFont="1" applyAlignment="1">
      <alignment vertical="center"/>
    </xf>
    <xf numFmtId="0" fontId="32" fillId="0" borderId="0" xfId="0" applyFont="1" applyAlignment="1">
      <alignment vertical="center" wrapText="1"/>
    </xf>
    <xf numFmtId="0" fontId="33" fillId="0" borderId="14" xfId="0" applyFont="1" applyBorder="1"/>
    <xf numFmtId="0" fontId="29" fillId="24" borderId="0" xfId="0" applyFont="1" applyFill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29" fillId="25" borderId="0" xfId="0" applyFont="1" applyFill="1" applyAlignment="1">
      <alignment vertical="center" wrapText="1"/>
    </xf>
    <xf numFmtId="0" fontId="42" fillId="26" borderId="0" xfId="0" applyFont="1" applyFill="1" applyAlignment="1">
      <alignment horizontal="center" vertical="center"/>
    </xf>
    <xf numFmtId="0" fontId="42" fillId="26" borderId="0" xfId="0" applyFont="1" applyFill="1" applyAlignment="1">
      <alignment vertical="center" wrapText="1"/>
    </xf>
    <xf numFmtId="0" fontId="43" fillId="0" borderId="0" xfId="0" applyFont="1" applyAlignment="1">
      <alignment vertical="center"/>
    </xf>
    <xf numFmtId="0" fontId="33" fillId="0" borderId="21" xfId="0" applyFont="1" applyBorder="1" applyAlignment="1">
      <alignment vertical="center"/>
    </xf>
    <xf numFmtId="0" fontId="33" fillId="0" borderId="0" xfId="0" applyFont="1" applyAlignment="1">
      <alignment horizontal="justify" vertical="center" wrapText="1"/>
    </xf>
    <xf numFmtId="0" fontId="29" fillId="24" borderId="0" xfId="0" applyFont="1" applyFill="1" applyAlignment="1">
      <alignment vertical="center" wrapText="1"/>
    </xf>
    <xf numFmtId="41" fontId="33" fillId="0" borderId="0" xfId="0" applyNumberFormat="1" applyFont="1" applyAlignment="1">
      <alignment vertical="center"/>
    </xf>
    <xf numFmtId="41" fontId="28" fillId="0" borderId="10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167" fontId="33" fillId="0" borderId="0" xfId="0" applyNumberFormat="1" applyFont="1" applyAlignment="1">
      <alignment horizontal="right" vertical="center"/>
    </xf>
    <xf numFmtId="168" fontId="33" fillId="0" borderId="0" xfId="0" applyNumberFormat="1" applyFont="1" applyAlignment="1">
      <alignment vertical="center"/>
    </xf>
    <xf numFmtId="41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19" xfId="0" applyFont="1" applyBorder="1" applyAlignment="1">
      <alignment horizontal="center" vertical="center"/>
    </xf>
    <xf numFmtId="0" fontId="28" fillId="0" borderId="0" xfId="0" applyFont="1"/>
    <xf numFmtId="0" fontId="28" fillId="0" borderId="14" xfId="0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3" fillId="24" borderId="0" xfId="0" applyFont="1" applyFill="1" applyAlignment="1">
      <alignment vertical="center"/>
    </xf>
    <xf numFmtId="0" fontId="29" fillId="24" borderId="0" xfId="0" applyFont="1" applyFill="1" applyAlignment="1">
      <alignment horizontal="justify" vertical="center" wrapText="1"/>
    </xf>
    <xf numFmtId="165" fontId="32" fillId="0" borderId="19" xfId="0" applyNumberFormat="1" applyFont="1" applyBorder="1" applyAlignment="1">
      <alignment vertical="center"/>
    </xf>
    <xf numFmtId="165" fontId="33" fillId="0" borderId="19" xfId="0" applyNumberFormat="1" applyFont="1" applyBorder="1" applyAlignment="1">
      <alignment vertical="center"/>
    </xf>
    <xf numFmtId="166" fontId="33" fillId="0" borderId="19" xfId="0" applyNumberFormat="1" applyFont="1" applyBorder="1" applyAlignment="1">
      <alignment vertical="center"/>
    </xf>
    <xf numFmtId="1" fontId="33" fillId="0" borderId="0" xfId="0" applyNumberFormat="1" applyFont="1" applyAlignment="1">
      <alignment vertical="center" wrapText="1"/>
    </xf>
    <xf numFmtId="0" fontId="28" fillId="0" borderId="16" xfId="0" applyFont="1" applyBorder="1" applyAlignment="1">
      <alignment horizontal="center" vertical="center"/>
    </xf>
    <xf numFmtId="1" fontId="28" fillId="0" borderId="0" xfId="0" applyNumberFormat="1" applyFont="1"/>
    <xf numFmtId="1" fontId="32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41" fontId="32" fillId="0" borderId="0" xfId="0" applyNumberFormat="1" applyFont="1" applyAlignment="1">
      <alignment horizontal="center" vertical="center"/>
    </xf>
    <xf numFmtId="43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horizontal="right" vertical="center"/>
    </xf>
    <xf numFmtId="169" fontId="33" fillId="0" borderId="0" xfId="0" applyNumberFormat="1" applyFont="1" applyAlignment="1">
      <alignment horizontal="right" vertical="center"/>
    </xf>
    <xf numFmtId="0" fontId="33" fillId="0" borderId="14" xfId="0" applyFont="1" applyBorder="1" applyAlignment="1">
      <alignment horizontal="center" vertical="center" wrapText="1"/>
    </xf>
    <xf numFmtId="41" fontId="32" fillId="0" borderId="0" xfId="0" applyNumberFormat="1" applyFont="1" applyAlignment="1">
      <alignment horizontal="right" vertical="center"/>
    </xf>
    <xf numFmtId="0" fontId="45" fillId="0" borderId="0" xfId="0" applyFont="1" applyAlignment="1">
      <alignment horizontal="center" vertical="center"/>
    </xf>
    <xf numFmtId="0" fontId="48" fillId="27" borderId="0" xfId="0" applyFont="1" applyFill="1" applyAlignment="1">
      <alignment horizontal="right" vertical="center" wrapText="1"/>
    </xf>
    <xf numFmtId="166" fontId="33" fillId="0" borderId="0" xfId="74" applyNumberFormat="1" applyFont="1" applyAlignment="1">
      <alignment vertical="center"/>
    </xf>
    <xf numFmtId="44" fontId="33" fillId="0" borderId="0" xfId="74" applyNumberFormat="1" applyFont="1" applyAlignment="1">
      <alignment horizontal="center" vertical="center"/>
    </xf>
    <xf numFmtId="166" fontId="33" fillId="0" borderId="0" xfId="89" applyNumberFormat="1" applyFont="1" applyAlignment="1">
      <alignment vertical="center"/>
    </xf>
    <xf numFmtId="44" fontId="33" fillId="0" borderId="0" xfId="89" applyNumberFormat="1" applyFont="1" applyAlignment="1">
      <alignment horizontal="center" vertical="center"/>
    </xf>
    <xf numFmtId="166" fontId="33" fillId="0" borderId="0" xfId="100" applyNumberFormat="1" applyFont="1" applyAlignment="1">
      <alignment vertical="center"/>
    </xf>
    <xf numFmtId="44" fontId="33" fillId="0" borderId="0" xfId="100" applyNumberFormat="1" applyFont="1" applyAlignment="1">
      <alignment horizontal="center" vertical="center"/>
    </xf>
    <xf numFmtId="44" fontId="33" fillId="0" borderId="0" xfId="89" applyNumberFormat="1" applyFont="1" applyAlignment="1">
      <alignment vertical="center"/>
    </xf>
    <xf numFmtId="44" fontId="33" fillId="0" borderId="14" xfId="0" applyNumberFormat="1" applyFont="1" applyBorder="1" applyAlignment="1">
      <alignment vertical="center"/>
    </xf>
    <xf numFmtId="44" fontId="33" fillId="0" borderId="0" xfId="74" applyNumberFormat="1" applyFont="1" applyAlignment="1">
      <alignment vertical="center"/>
    </xf>
    <xf numFmtId="165" fontId="33" fillId="0" borderId="0" xfId="100" applyNumberFormat="1" applyFont="1" applyAlignment="1">
      <alignment vertical="center"/>
    </xf>
    <xf numFmtId="1" fontId="41" fillId="0" borderId="0" xfId="0" applyNumberFormat="1" applyFont="1" applyAlignment="1">
      <alignment vertical="center"/>
    </xf>
    <xf numFmtId="9" fontId="45" fillId="0" borderId="23" xfId="0" applyNumberFormat="1" applyFont="1" applyBorder="1" applyAlignment="1">
      <alignment vertical="center"/>
    </xf>
    <xf numFmtId="0" fontId="39" fillId="0" borderId="0" xfId="100" applyFont="1" applyAlignment="1">
      <alignment vertical="center"/>
    </xf>
    <xf numFmtId="0" fontId="30" fillId="0" borderId="24" xfId="0" applyFont="1" applyBorder="1" applyAlignment="1">
      <alignment horizontal="left" vertical="center"/>
    </xf>
    <xf numFmtId="0" fontId="40" fillId="0" borderId="17" xfId="0" applyFont="1" applyBorder="1" applyAlignment="1">
      <alignment vertical="center"/>
    </xf>
    <xf numFmtId="0" fontId="39" fillId="0" borderId="17" xfId="100" applyFont="1" applyBorder="1" applyAlignment="1">
      <alignment vertical="center"/>
    </xf>
    <xf numFmtId="41" fontId="28" fillId="0" borderId="17" xfId="0" applyNumberFormat="1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36" fillId="0" borderId="17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28" fillId="0" borderId="25" xfId="0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2" fontId="34" fillId="0" borderId="22" xfId="0" applyNumberFormat="1" applyFont="1" applyBorder="1" applyAlignment="1">
      <alignment horizontal="center" vertical="center" wrapText="1"/>
    </xf>
    <xf numFmtId="41" fontId="28" fillId="0" borderId="22" xfId="0" applyNumberFormat="1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29" fillId="0" borderId="22" xfId="0" applyFont="1" applyBorder="1" applyAlignment="1">
      <alignment horizontal="right" vertical="center"/>
    </xf>
    <xf numFmtId="14" fontId="29" fillId="0" borderId="22" xfId="0" applyNumberFormat="1" applyFont="1" applyBorder="1" applyAlignment="1">
      <alignment vertical="center"/>
    </xf>
    <xf numFmtId="0" fontId="28" fillId="0" borderId="26" xfId="0" applyFont="1" applyBorder="1" applyAlignment="1">
      <alignment vertical="center"/>
    </xf>
    <xf numFmtId="1" fontId="33" fillId="0" borderId="27" xfId="0" applyNumberFormat="1" applyFont="1" applyBorder="1" applyAlignment="1">
      <alignment horizontal="center" vertical="center"/>
    </xf>
    <xf numFmtId="2" fontId="49" fillId="28" borderId="23" xfId="91" applyNumberFormat="1" applyFont="1" applyFill="1" applyBorder="1" applyAlignment="1">
      <alignment horizontal="center" vertical="center"/>
    </xf>
    <xf numFmtId="2" fontId="49" fillId="28" borderId="23" xfId="91" applyNumberFormat="1" applyFont="1" applyFill="1" applyBorder="1" applyAlignment="1">
      <alignment horizontal="center" vertical="center" wrapText="1"/>
    </xf>
    <xf numFmtId="0" fontId="50" fillId="0" borderId="0" xfId="101" applyBorder="1" applyAlignment="1">
      <alignment vertical="top"/>
    </xf>
    <xf numFmtId="0" fontId="51" fillId="0" borderId="0" xfId="101" applyFont="1" applyBorder="1" applyAlignment="1">
      <alignment vertical="top"/>
    </xf>
    <xf numFmtId="170" fontId="52" fillId="0" borderId="0" xfId="0" applyNumberFormat="1" applyFont="1" applyAlignment="1">
      <alignment vertical="center"/>
    </xf>
    <xf numFmtId="0" fontId="32" fillId="0" borderId="19" xfId="0" applyFont="1" applyBorder="1" applyAlignment="1">
      <alignment horizontal="center" vertical="center"/>
    </xf>
    <xf numFmtId="0" fontId="32" fillId="29" borderId="13" xfId="0" applyFont="1" applyFill="1" applyBorder="1" applyAlignment="1">
      <alignment horizontal="center" vertical="center"/>
    </xf>
    <xf numFmtId="0" fontId="29" fillId="29" borderId="11" xfId="0" applyFont="1" applyFill="1" applyBorder="1" applyAlignment="1">
      <alignment horizontal="center" vertical="center"/>
    </xf>
    <xf numFmtId="0" fontId="29" fillId="29" borderId="11" xfId="0" applyFont="1" applyFill="1" applyBorder="1" applyAlignment="1">
      <alignment vertical="center"/>
    </xf>
    <xf numFmtId="41" fontId="33" fillId="29" borderId="11" xfId="0" applyNumberFormat="1" applyFont="1" applyFill="1" applyBorder="1" applyAlignment="1">
      <alignment vertical="center"/>
    </xf>
    <xf numFmtId="0" fontId="33" fillId="29" borderId="11" xfId="0" applyFont="1" applyFill="1" applyBorder="1" applyAlignment="1">
      <alignment vertical="center"/>
    </xf>
    <xf numFmtId="165" fontId="32" fillId="29" borderId="13" xfId="0" applyNumberFormat="1" applyFont="1" applyFill="1" applyBorder="1" applyAlignment="1">
      <alignment vertical="center"/>
    </xf>
    <xf numFmtId="14" fontId="38" fillId="0" borderId="22" xfId="0" applyNumberFormat="1" applyFont="1" applyBorder="1" applyAlignment="1">
      <alignment horizontal="center" vertical="center"/>
    </xf>
    <xf numFmtId="170" fontId="54" fillId="0" borderId="0" xfId="0" applyNumberFormat="1" applyFont="1" applyAlignment="1">
      <alignment horizontal="center" vertical="center"/>
    </xf>
    <xf numFmtId="170" fontId="53" fillId="0" borderId="0" xfId="0" applyNumberFormat="1" applyFont="1" applyAlignment="1">
      <alignment horizontal="center" vertical="center"/>
    </xf>
    <xf numFmtId="9" fontId="45" fillId="0" borderId="0" xfId="0" applyNumberFormat="1" applyFont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02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 2" xfId="55"/>
    <cellStyle name="Comma 2 2" xfId="90"/>
    <cellStyle name="Currency" xfId="94" builtinId="4"/>
    <cellStyle name="Explanatory Text 2" xfId="56"/>
    <cellStyle name="Explanatory Text 3" xfId="57"/>
    <cellStyle name="Good 2" xfId="58"/>
    <cellStyle name="Good 3" xfId="59"/>
    <cellStyle name="Heading 1 2" xfId="60"/>
    <cellStyle name="Heading 1 3" xfId="61"/>
    <cellStyle name="Heading 2 2" xfId="62"/>
    <cellStyle name="Heading 2 3" xfId="63"/>
    <cellStyle name="Heading 3 2" xfId="64"/>
    <cellStyle name="Heading 3 3" xfId="65"/>
    <cellStyle name="Heading 4 2" xfId="66"/>
    <cellStyle name="Heading 4 3" xfId="67"/>
    <cellStyle name="Hyperlink" xfId="101" builtinId="8"/>
    <cellStyle name="Input 2" xfId="68"/>
    <cellStyle name="Input 3" xfId="69"/>
    <cellStyle name="Linked Cell 2" xfId="70"/>
    <cellStyle name="Linked Cell 3" xfId="71"/>
    <cellStyle name="Neutral 2" xfId="72"/>
    <cellStyle name="Neutral 3" xfId="73"/>
    <cellStyle name="Normal" xfId="0" builtinId="0"/>
    <cellStyle name="Normal 2" xfId="89"/>
    <cellStyle name="Normal 2 2" xfId="74"/>
    <cellStyle name="Normal 2 2 2" xfId="100"/>
    <cellStyle name="Normal 2 3" xfId="75"/>
    <cellStyle name="Normal 2 3 2" xfId="91"/>
    <cellStyle name="Normal 23" xfId="98"/>
    <cellStyle name="Normal 23 2" xfId="96"/>
    <cellStyle name="Normal 26 2" xfId="95"/>
    <cellStyle name="Normal 3" xfId="76"/>
    <cellStyle name="Normal 30" xfId="99"/>
    <cellStyle name="Normal 32" xfId="97"/>
    <cellStyle name="Normal 4" xfId="88"/>
    <cellStyle name="Normal 4 2" xfId="93"/>
    <cellStyle name="Normal 6" xfId="77"/>
    <cellStyle name="Normal 6 2" xfId="92"/>
    <cellStyle name="Note 2" xfId="78"/>
    <cellStyle name="Note 3" xfId="79"/>
    <cellStyle name="Output 2" xfId="80"/>
    <cellStyle name="Output 3" xfId="81"/>
    <cellStyle name="Title 2" xfId="82"/>
    <cellStyle name="Title 3" xfId="83"/>
    <cellStyle name="Total 2" xfId="84"/>
    <cellStyle name="Total 3" xfId="85"/>
    <cellStyle name="Warning Text 2" xfId="86"/>
    <cellStyle name="Warning Text 3" xfId="87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0</xdr:row>
      <xdr:rowOff>90714</xdr:rowOff>
    </xdr:from>
    <xdr:to>
      <xdr:col>1</xdr:col>
      <xdr:colOff>1052286</xdr:colOff>
      <xdr:row>2</xdr:row>
      <xdr:rowOff>101884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BE15F7-BD43-46CB-913C-6071BAB0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8" y="90714"/>
          <a:ext cx="1378858" cy="1036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127001</xdr:rowOff>
    </xdr:from>
    <xdr:to>
      <xdr:col>2</xdr:col>
      <xdr:colOff>734786</xdr:colOff>
      <xdr:row>3</xdr:row>
      <xdr:rowOff>27391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3BB4A5-969D-E2D5-512E-D7B9C442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786" y="127001"/>
          <a:ext cx="1605643" cy="120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view="pageBreakPreview" zoomScale="85" zoomScaleSheetLayoutView="85" workbookViewId="0">
      <selection activeCell="C19" sqref="C19"/>
    </sheetView>
  </sheetViews>
  <sheetFormatPr defaultColWidth="8.90625" defaultRowHeight="15" x14ac:dyDescent="0.25"/>
  <cols>
    <col min="1" max="1" width="6.1796875" style="20" customWidth="1"/>
    <col min="2" max="2" width="21.36328125" style="5" customWidth="1"/>
    <col min="3" max="3" width="43.08984375" style="5" customWidth="1"/>
    <col min="4" max="4" width="18.26953125" style="8" customWidth="1"/>
    <col min="5" max="6" width="16.08984375" style="5" customWidth="1"/>
    <col min="7" max="7" width="18" style="17" customWidth="1"/>
    <col min="8" max="16384" width="8.90625" style="5"/>
  </cols>
  <sheetData>
    <row r="1" spans="1:12" ht="37.950000000000003" customHeight="1" x14ac:dyDescent="0.25">
      <c r="A1" s="16"/>
      <c r="B1" s="43"/>
      <c r="C1" s="103"/>
      <c r="D1" s="34"/>
      <c r="E1" s="134" t="s">
        <v>1232</v>
      </c>
      <c r="F1" s="134"/>
      <c r="G1" s="134"/>
      <c r="H1" s="134"/>
      <c r="I1" s="42"/>
      <c r="J1" s="42"/>
      <c r="K1" s="42"/>
      <c r="L1" s="42"/>
    </row>
    <row r="2" spans="1:12" ht="42.45" customHeight="1" x14ac:dyDescent="0.25">
      <c r="A2" s="21"/>
      <c r="B2" s="43"/>
      <c r="C2" s="103"/>
      <c r="D2" s="34"/>
      <c r="E2" s="135">
        <v>2392442502</v>
      </c>
      <c r="F2" s="135"/>
      <c r="G2" s="135"/>
      <c r="H2" s="135"/>
      <c r="I2" s="42"/>
      <c r="J2" s="42"/>
      <c r="K2" s="42"/>
      <c r="L2" s="41"/>
    </row>
    <row r="3" spans="1:12" ht="34.5" customHeight="1" thickBot="1" x14ac:dyDescent="0.3">
      <c r="A3" s="21"/>
      <c r="D3" s="34"/>
      <c r="E3" s="133"/>
      <c r="F3" s="133"/>
      <c r="G3" s="133"/>
      <c r="H3" s="44"/>
      <c r="I3" s="44"/>
      <c r="J3" s="44"/>
      <c r="K3" s="44"/>
      <c r="L3" s="44"/>
    </row>
    <row r="4" spans="1:12" x14ac:dyDescent="0.25">
      <c r="A4" s="121"/>
      <c r="B4" s="121" t="s">
        <v>15</v>
      </c>
      <c r="C4" s="121" t="s">
        <v>0</v>
      </c>
      <c r="D4" s="121" t="s">
        <v>16</v>
      </c>
      <c r="E4" s="121" t="s">
        <v>17</v>
      </c>
      <c r="F4" s="121"/>
      <c r="G4" s="121"/>
    </row>
    <row r="5" spans="1:12" s="8" customFormat="1" ht="14.4" x14ac:dyDescent="0.25">
      <c r="A5" s="18"/>
      <c r="G5" s="26"/>
    </row>
    <row r="6" spans="1:12" s="8" customFormat="1" ht="14.4" x14ac:dyDescent="0.25">
      <c r="A6" s="18"/>
      <c r="B6" s="27" t="s">
        <v>18</v>
      </c>
      <c r="C6" s="8" t="s">
        <v>19</v>
      </c>
      <c r="D6" s="28">
        <f>'Detailed Estimate'!P7</f>
        <v>125593.25000000001</v>
      </c>
      <c r="E6" s="1"/>
      <c r="F6" s="6"/>
      <c r="G6" s="29"/>
    </row>
    <row r="7" spans="1:12" s="8" customFormat="1" ht="14.4" x14ac:dyDescent="0.25">
      <c r="A7" s="18"/>
      <c r="B7" s="27" t="str">
        <f>'Detailed Estimate'!D13</f>
        <v>DIV. 02</v>
      </c>
      <c r="C7" s="8" t="str">
        <f>'Detailed Estimate'!E13</f>
        <v>DEMOLITION / EXISTING CONDITION</v>
      </c>
      <c r="D7" s="28">
        <f>'Detailed Estimate'!P13</f>
        <v>46838.97</v>
      </c>
      <c r="E7" s="1"/>
      <c r="F7" s="6"/>
      <c r="G7" s="29"/>
    </row>
    <row r="8" spans="1:12" s="8" customFormat="1" ht="14.4" x14ac:dyDescent="0.25">
      <c r="A8" s="18"/>
      <c r="B8" s="27" t="s">
        <v>50</v>
      </c>
      <c r="C8" s="8" t="s">
        <v>38</v>
      </c>
      <c r="D8" s="28">
        <f>'Detailed Estimate'!P27</f>
        <v>247176.32773696299</v>
      </c>
      <c r="E8" s="1"/>
      <c r="F8" s="6"/>
      <c r="G8" s="29"/>
    </row>
    <row r="9" spans="1:12" s="8" customFormat="1" ht="14.4" x14ac:dyDescent="0.25">
      <c r="A9" s="18"/>
      <c r="B9" s="27" t="s">
        <v>126</v>
      </c>
      <c r="C9" s="8" t="str">
        <f>'Detailed Estimate'!E76</f>
        <v>MASONRY</v>
      </c>
      <c r="D9" s="28">
        <f>'Detailed Estimate'!P76</f>
        <v>8576.7000000000007</v>
      </c>
      <c r="E9" s="1"/>
      <c r="F9" s="6"/>
      <c r="G9" s="29"/>
    </row>
    <row r="10" spans="1:12" s="8" customFormat="1" ht="14.4" x14ac:dyDescent="0.25">
      <c r="A10" s="18"/>
      <c r="B10" s="27" t="s">
        <v>51</v>
      </c>
      <c r="C10" s="8" t="s">
        <v>43</v>
      </c>
      <c r="D10" s="28">
        <f>'Detailed Estimate'!P80</f>
        <v>86833.273099999977</v>
      </c>
      <c r="E10" s="1"/>
      <c r="F10" s="6"/>
      <c r="G10" s="29"/>
    </row>
    <row r="11" spans="1:12" s="8" customFormat="1" ht="14.4" x14ac:dyDescent="0.25">
      <c r="A11" s="18"/>
      <c r="B11" s="27" t="s">
        <v>20</v>
      </c>
      <c r="C11" s="8" t="s">
        <v>54</v>
      </c>
      <c r="D11" s="28">
        <f>'Detailed Estimate'!P161</f>
        <v>259630.59649499989</v>
      </c>
      <c r="E11" s="1"/>
      <c r="F11" s="6"/>
      <c r="G11" s="29"/>
    </row>
    <row r="12" spans="1:12" s="8" customFormat="1" ht="14.4" x14ac:dyDescent="0.25">
      <c r="A12" s="18"/>
      <c r="B12" s="27" t="s">
        <v>36</v>
      </c>
      <c r="C12" s="8" t="s">
        <v>46</v>
      </c>
      <c r="D12" s="28">
        <f>'Detailed Estimate'!P606</f>
        <v>271920.24860000005</v>
      </c>
      <c r="E12" s="1"/>
      <c r="F12" s="6"/>
      <c r="G12" s="29"/>
    </row>
    <row r="13" spans="1:12" s="8" customFormat="1" ht="14.4" x14ac:dyDescent="0.25">
      <c r="A13" s="18"/>
      <c r="B13" s="27" t="str">
        <f>'Detailed Estimate'!D694</f>
        <v>DIV. 08</v>
      </c>
      <c r="C13" s="8" t="str">
        <f>'Detailed Estimate'!E694</f>
        <v>OPENINGS</v>
      </c>
      <c r="D13" s="28">
        <f>'Detailed Estimate'!P694</f>
        <v>148187.0302200001</v>
      </c>
      <c r="E13" s="1"/>
      <c r="F13" s="6"/>
      <c r="G13" s="29"/>
    </row>
    <row r="14" spans="1:12" s="8" customFormat="1" ht="14.4" x14ac:dyDescent="0.25">
      <c r="A14" s="18"/>
      <c r="B14" s="27" t="str">
        <f>'Detailed Estimate'!D811</f>
        <v>DIV. 09</v>
      </c>
      <c r="C14" s="8" t="str">
        <f>'Detailed Estimate'!E811</f>
        <v>FINISHES</v>
      </c>
      <c r="D14" s="28">
        <f>'Detailed Estimate'!P811</f>
        <v>470625.67372677609</v>
      </c>
      <c r="E14" s="1"/>
      <c r="F14" s="6"/>
      <c r="G14" s="29"/>
    </row>
    <row r="15" spans="1:12" s="8" customFormat="1" ht="14.4" x14ac:dyDescent="0.25">
      <c r="A15" s="18"/>
      <c r="B15" s="27" t="str">
        <f>'Detailed Estimate'!D1356</f>
        <v>DIV. 10</v>
      </c>
      <c r="C15" s="8" t="str">
        <f>'Detailed Estimate'!E1356</f>
        <v>SPECIALITIES</v>
      </c>
      <c r="D15" s="28">
        <f>'Detailed Estimate'!P1356</f>
        <v>10210.720000000001</v>
      </c>
      <c r="E15" s="1"/>
      <c r="F15" s="6"/>
      <c r="G15" s="29"/>
    </row>
    <row r="16" spans="1:12" s="8" customFormat="1" ht="14.4" x14ac:dyDescent="0.25">
      <c r="A16" s="18"/>
      <c r="B16" s="27" t="str">
        <f>'Detailed Estimate'!D1366</f>
        <v>DIV. 11</v>
      </c>
      <c r="C16" s="8" t="str">
        <f>'Detailed Estimate'!E1366</f>
        <v>EQUIPMENTS</v>
      </c>
      <c r="D16" s="28">
        <f>'Detailed Estimate'!P1366</f>
        <v>92364.865888</v>
      </c>
      <c r="E16" s="1"/>
      <c r="F16" s="6"/>
      <c r="G16" s="29"/>
    </row>
    <row r="17" spans="1:7" s="8" customFormat="1" ht="14.4" x14ac:dyDescent="0.25">
      <c r="A17" s="18"/>
      <c r="B17" s="27" t="str">
        <f>'Detailed Estimate'!D1407</f>
        <v>DIV. 12</v>
      </c>
      <c r="C17" s="8" t="str">
        <f>'Detailed Estimate'!E1407</f>
        <v>FURNISHING</v>
      </c>
      <c r="D17" s="28">
        <f>'Detailed Estimate'!P1407</f>
        <v>148041.70150000002</v>
      </c>
      <c r="E17" s="1"/>
      <c r="F17" s="6"/>
      <c r="G17" s="29"/>
    </row>
    <row r="18" spans="1:7" s="8" customFormat="1" ht="14.4" x14ac:dyDescent="0.25">
      <c r="A18" s="18"/>
      <c r="B18" s="27" t="str">
        <f>'Detailed Estimate'!D1461</f>
        <v>DIV. 22</v>
      </c>
      <c r="C18" s="8" t="str">
        <f>'Detailed Estimate'!E1461</f>
        <v>PLUMBING</v>
      </c>
      <c r="D18" s="28">
        <f>'Detailed Estimate'!P1461</f>
        <v>45488.287305999998</v>
      </c>
      <c r="E18" s="1"/>
      <c r="F18" s="6"/>
      <c r="G18" s="29"/>
    </row>
    <row r="19" spans="1:7" s="8" customFormat="1" ht="14.4" x14ac:dyDescent="0.25">
      <c r="A19" s="18"/>
      <c r="B19" s="27" t="str">
        <f>'Detailed Estimate'!D1498</f>
        <v>DIV. 23</v>
      </c>
      <c r="C19" s="8" t="str">
        <f>'Detailed Estimate'!E1498</f>
        <v>HEAT VENTILATION &amp; AIR CONDITIONING</v>
      </c>
      <c r="D19" s="28">
        <f>'Detailed Estimate'!P1498</f>
        <v>114218.70600000001</v>
      </c>
      <c r="E19" s="1"/>
      <c r="F19" s="6"/>
      <c r="G19" s="29"/>
    </row>
    <row r="20" spans="1:7" s="8" customFormat="1" ht="14.4" x14ac:dyDescent="0.25">
      <c r="A20" s="18"/>
      <c r="B20" s="27" t="str">
        <f>'Detailed Estimate'!D1627</f>
        <v>DIV. 26</v>
      </c>
      <c r="C20" s="8" t="str">
        <f>'Detailed Estimate'!E1627</f>
        <v>ELECTRICAL</v>
      </c>
      <c r="D20" s="28">
        <f>'Detailed Estimate'!P1627</f>
        <v>96439.318455999979</v>
      </c>
      <c r="E20" s="1"/>
      <c r="F20" s="6"/>
      <c r="G20" s="29"/>
    </row>
    <row r="21" spans="1:7" s="8" customFormat="1" ht="14.4" x14ac:dyDescent="0.25">
      <c r="A21" s="18" t="str">
        <f>IF(G21&lt;&gt;"",1+MAX($A$1:A12),"")</f>
        <v/>
      </c>
      <c r="B21" s="27" t="s">
        <v>52</v>
      </c>
      <c r="C21" s="8" t="s">
        <v>48</v>
      </c>
      <c r="D21" s="30">
        <f>'Detailed Estimate'!P1777</f>
        <v>327070.36592592596</v>
      </c>
      <c r="G21" s="26"/>
    </row>
    <row r="22" spans="1:7" s="8" customFormat="1" ht="14.4" x14ac:dyDescent="0.25">
      <c r="A22" s="18" t="str">
        <f>IF(G22&lt;&gt;"",1+MAX($A$1:A21),"")</f>
        <v/>
      </c>
      <c r="B22" s="27" t="s">
        <v>53</v>
      </c>
      <c r="C22" s="8" t="s">
        <v>49</v>
      </c>
      <c r="D22" s="30">
        <f>'Detailed Estimate'!P1798</f>
        <v>170401.4184120518</v>
      </c>
      <c r="G22" s="26"/>
    </row>
    <row r="23" spans="1:7" s="8" customFormat="1" ht="14.4" x14ac:dyDescent="0.25">
      <c r="A23" s="18" t="str">
        <f>IF(G23&lt;&gt;"",1+MAX($A$1:A22),"")</f>
        <v/>
      </c>
      <c r="B23" s="27" t="s">
        <v>64</v>
      </c>
      <c r="C23" s="8" t="s">
        <v>63</v>
      </c>
      <c r="D23" s="30">
        <f>'Detailed Estimate'!P1876</f>
        <v>47126.629500000003</v>
      </c>
      <c r="G23" s="26"/>
    </row>
    <row r="24" spans="1:7" s="8" customFormat="1" ht="14.4" x14ac:dyDescent="0.25">
      <c r="A24" s="18" t="str">
        <f>IF(G24&lt;&gt;"",1+MAX($A$1:A12),"")</f>
        <v/>
      </c>
      <c r="D24" s="30"/>
      <c r="G24" s="26"/>
    </row>
    <row r="25" spans="1:7" s="8" customFormat="1" ht="14.4" x14ac:dyDescent="0.25">
      <c r="A25" s="18"/>
      <c r="C25" s="31" t="s">
        <v>21</v>
      </c>
      <c r="D25" s="32">
        <f>SUM(D6:D24)</f>
        <v>2716744.0828667167</v>
      </c>
      <c r="G25" s="26"/>
    </row>
    <row r="26" spans="1:7" s="8" customFormat="1" ht="14.4" x14ac:dyDescent="0.25">
      <c r="A26" s="18"/>
      <c r="C26" s="31" t="s">
        <v>22</v>
      </c>
      <c r="D26" s="32">
        <f>0.25*D25</f>
        <v>679186.02071667917</v>
      </c>
      <c r="G26" s="26"/>
    </row>
    <row r="27" spans="1:7" x14ac:dyDescent="0.25">
      <c r="A27" s="22"/>
      <c r="C27" s="31" t="s">
        <v>8</v>
      </c>
      <c r="D27" s="32">
        <f>SUM(D25:D26)</f>
        <v>3395930.1035833959</v>
      </c>
      <c r="G27" s="26"/>
    </row>
    <row r="28" spans="1:7" s="8" customFormat="1" x14ac:dyDescent="0.25">
      <c r="A28" s="22"/>
      <c r="B28" s="5"/>
      <c r="C28" s="5"/>
      <c r="D28" s="5"/>
      <c r="E28" s="5"/>
      <c r="F28" s="5"/>
      <c r="G28" s="26"/>
    </row>
    <row r="29" spans="1:7" ht="15.6" x14ac:dyDescent="0.25">
      <c r="A29" s="22" t="str">
        <f>IF(G40&lt;&gt;"",1+MAX($A$1:A28),"")</f>
        <v/>
      </c>
      <c r="C29" s="24" t="s">
        <v>23</v>
      </c>
      <c r="D29" s="5"/>
      <c r="G29" s="26"/>
    </row>
    <row r="30" spans="1:7" x14ac:dyDescent="0.25">
      <c r="A30" s="22" t="str">
        <f>IF(G41&lt;&gt;"",1+MAX($A$1:A29),"")</f>
        <v/>
      </c>
      <c r="C30" s="8" t="s">
        <v>24</v>
      </c>
      <c r="D30" s="5"/>
      <c r="G30" s="26"/>
    </row>
    <row r="31" spans="1:7" x14ac:dyDescent="0.25">
      <c r="G31" s="5"/>
    </row>
    <row r="32" spans="1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47" spans="7:7" x14ac:dyDescent="0.25">
      <c r="G47" s="5"/>
    </row>
    <row r="48" spans="7:7" x14ac:dyDescent="0.25">
      <c r="G48" s="5"/>
    </row>
    <row r="49" spans="7:7" x14ac:dyDescent="0.25">
      <c r="G49" s="5"/>
    </row>
    <row r="50" spans="7:7" x14ac:dyDescent="0.25">
      <c r="G50" s="5"/>
    </row>
    <row r="51" spans="7:7" x14ac:dyDescent="0.25">
      <c r="G51" s="5"/>
    </row>
    <row r="52" spans="7:7" x14ac:dyDescent="0.25">
      <c r="G52" s="5"/>
    </row>
    <row r="53" spans="7:7" x14ac:dyDescent="0.25">
      <c r="G53" s="5"/>
    </row>
    <row r="54" spans="7:7" x14ac:dyDescent="0.25">
      <c r="G54" s="5"/>
    </row>
    <row r="55" spans="7:7" x14ac:dyDescent="0.25">
      <c r="G55" s="5"/>
    </row>
    <row r="56" spans="7:7" x14ac:dyDescent="0.25">
      <c r="G56" s="5"/>
    </row>
    <row r="57" spans="7:7" x14ac:dyDescent="0.25">
      <c r="G57" s="5"/>
    </row>
    <row r="58" spans="7:7" x14ac:dyDescent="0.25">
      <c r="G58" s="5"/>
    </row>
    <row r="59" spans="7:7" x14ac:dyDescent="0.25">
      <c r="G59" s="5"/>
    </row>
    <row r="60" spans="7:7" x14ac:dyDescent="0.25">
      <c r="G60" s="5"/>
    </row>
    <row r="61" spans="7:7" x14ac:dyDescent="0.25">
      <c r="G61" s="5"/>
    </row>
    <row r="62" spans="7:7" x14ac:dyDescent="0.25">
      <c r="G62" s="5"/>
    </row>
    <row r="63" spans="7:7" x14ac:dyDescent="0.25">
      <c r="G63" s="5"/>
    </row>
    <row r="64" spans="7:7" x14ac:dyDescent="0.25">
      <c r="G64" s="5"/>
    </row>
    <row r="65" spans="7:7" x14ac:dyDescent="0.25">
      <c r="G65" s="5"/>
    </row>
    <row r="66" spans="7:7" x14ac:dyDescent="0.25">
      <c r="G66" s="5"/>
    </row>
    <row r="67" spans="7:7" x14ac:dyDescent="0.25">
      <c r="G67" s="5"/>
    </row>
    <row r="68" spans="7:7" x14ac:dyDescent="0.25">
      <c r="G68" s="5"/>
    </row>
    <row r="69" spans="7:7" x14ac:dyDescent="0.25">
      <c r="G69" s="5"/>
    </row>
    <row r="70" spans="7:7" x14ac:dyDescent="0.25">
      <c r="G70" s="5"/>
    </row>
    <row r="71" spans="7:7" x14ac:dyDescent="0.25">
      <c r="G71" s="5"/>
    </row>
    <row r="72" spans="7:7" x14ac:dyDescent="0.25">
      <c r="G72" s="5"/>
    </row>
    <row r="73" spans="7:7" x14ac:dyDescent="0.25">
      <c r="G73" s="5"/>
    </row>
    <row r="74" spans="7:7" x14ac:dyDescent="0.25">
      <c r="G74" s="5"/>
    </row>
    <row r="75" spans="7:7" x14ac:dyDescent="0.25">
      <c r="G75" s="5"/>
    </row>
    <row r="76" spans="7:7" x14ac:dyDescent="0.25">
      <c r="G76" s="5"/>
    </row>
    <row r="77" spans="7:7" x14ac:dyDescent="0.25">
      <c r="G77" s="5"/>
    </row>
    <row r="78" spans="7:7" x14ac:dyDescent="0.25">
      <c r="G78" s="5"/>
    </row>
    <row r="79" spans="7:7" x14ac:dyDescent="0.25">
      <c r="G79" s="5"/>
    </row>
    <row r="80" spans="7:7" x14ac:dyDescent="0.25">
      <c r="G80" s="5"/>
    </row>
    <row r="81" spans="7:7" x14ac:dyDescent="0.25">
      <c r="G81" s="5"/>
    </row>
    <row r="82" spans="7:7" x14ac:dyDescent="0.25">
      <c r="G82" s="5"/>
    </row>
    <row r="83" spans="7:7" x14ac:dyDescent="0.25">
      <c r="G83" s="5"/>
    </row>
    <row r="84" spans="7:7" x14ac:dyDescent="0.25">
      <c r="G84" s="5"/>
    </row>
    <row r="85" spans="7:7" x14ac:dyDescent="0.25">
      <c r="G85" s="5"/>
    </row>
    <row r="86" spans="7:7" x14ac:dyDescent="0.25">
      <c r="G86" s="5"/>
    </row>
    <row r="87" spans="7:7" x14ac:dyDescent="0.25">
      <c r="G87" s="5"/>
    </row>
    <row r="88" spans="7:7" x14ac:dyDescent="0.25">
      <c r="G88" s="5"/>
    </row>
    <row r="89" spans="7:7" x14ac:dyDescent="0.25">
      <c r="G89" s="5"/>
    </row>
    <row r="90" spans="7:7" x14ac:dyDescent="0.25">
      <c r="G90" s="5"/>
    </row>
    <row r="91" spans="7:7" x14ac:dyDescent="0.25">
      <c r="G91" s="5"/>
    </row>
    <row r="92" spans="7:7" x14ac:dyDescent="0.25">
      <c r="G92" s="5"/>
    </row>
    <row r="93" spans="7:7" x14ac:dyDescent="0.25">
      <c r="G93" s="5"/>
    </row>
    <row r="94" spans="7:7" x14ac:dyDescent="0.25">
      <c r="G94" s="5"/>
    </row>
    <row r="95" spans="7:7" x14ac:dyDescent="0.25">
      <c r="G95" s="5"/>
    </row>
    <row r="96" spans="7:7" x14ac:dyDescent="0.25">
      <c r="G96" s="5"/>
    </row>
    <row r="97" spans="7:7" x14ac:dyDescent="0.25">
      <c r="G97" s="5"/>
    </row>
    <row r="98" spans="7:7" x14ac:dyDescent="0.25">
      <c r="G98" s="5"/>
    </row>
    <row r="99" spans="7:7" x14ac:dyDescent="0.25">
      <c r="G99" s="5"/>
    </row>
    <row r="100" spans="7:7" x14ac:dyDescent="0.25">
      <c r="G100" s="5"/>
    </row>
    <row r="101" spans="7:7" x14ac:dyDescent="0.25">
      <c r="G101" s="5"/>
    </row>
    <row r="102" spans="7:7" x14ac:dyDescent="0.25">
      <c r="G102" s="5"/>
    </row>
    <row r="103" spans="7:7" x14ac:dyDescent="0.25">
      <c r="G103" s="5"/>
    </row>
    <row r="104" spans="7:7" x14ac:dyDescent="0.25">
      <c r="G104" s="5"/>
    </row>
    <row r="105" spans="7:7" x14ac:dyDescent="0.25">
      <c r="G105" s="5"/>
    </row>
    <row r="106" spans="7:7" x14ac:dyDescent="0.25">
      <c r="G106" s="5"/>
    </row>
    <row r="107" spans="7:7" x14ac:dyDescent="0.25">
      <c r="G107" s="5"/>
    </row>
    <row r="108" spans="7:7" x14ac:dyDescent="0.25">
      <c r="G108" s="5"/>
    </row>
    <row r="109" spans="7:7" x14ac:dyDescent="0.25">
      <c r="G109" s="5"/>
    </row>
    <row r="110" spans="7:7" x14ac:dyDescent="0.25">
      <c r="G110" s="5"/>
    </row>
    <row r="111" spans="7:7" x14ac:dyDescent="0.25">
      <c r="G111" s="5"/>
    </row>
    <row r="112" spans="7:7" x14ac:dyDescent="0.25">
      <c r="G112" s="5"/>
    </row>
    <row r="113" spans="7:7" x14ac:dyDescent="0.25">
      <c r="G113" s="5"/>
    </row>
    <row r="114" spans="7:7" x14ac:dyDescent="0.25">
      <c r="G114" s="5"/>
    </row>
    <row r="115" spans="7:7" x14ac:dyDescent="0.25">
      <c r="G115" s="5"/>
    </row>
    <row r="116" spans="7:7" x14ac:dyDescent="0.25">
      <c r="G116" s="5"/>
    </row>
    <row r="117" spans="7:7" x14ac:dyDescent="0.25">
      <c r="G117" s="5"/>
    </row>
    <row r="118" spans="7:7" x14ac:dyDescent="0.25">
      <c r="G118" s="5"/>
    </row>
    <row r="119" spans="7:7" x14ac:dyDescent="0.25">
      <c r="G119" s="5"/>
    </row>
    <row r="120" spans="7:7" x14ac:dyDescent="0.25">
      <c r="G120" s="5"/>
    </row>
    <row r="121" spans="7:7" x14ac:dyDescent="0.25">
      <c r="G121" s="5"/>
    </row>
    <row r="122" spans="7:7" x14ac:dyDescent="0.25">
      <c r="G122" s="5"/>
    </row>
    <row r="123" spans="7:7" x14ac:dyDescent="0.25">
      <c r="G123" s="5"/>
    </row>
    <row r="124" spans="7:7" x14ac:dyDescent="0.25">
      <c r="G124" s="5"/>
    </row>
    <row r="125" spans="7:7" x14ac:dyDescent="0.25">
      <c r="G125" s="5"/>
    </row>
    <row r="126" spans="7:7" x14ac:dyDescent="0.25">
      <c r="G126" s="5"/>
    </row>
    <row r="127" spans="7:7" x14ac:dyDescent="0.25">
      <c r="G127" s="5"/>
    </row>
    <row r="128" spans="7:7" x14ac:dyDescent="0.25">
      <c r="G128" s="5"/>
    </row>
    <row r="129" spans="7:7" x14ac:dyDescent="0.25">
      <c r="G129" s="5"/>
    </row>
    <row r="130" spans="7:7" x14ac:dyDescent="0.25">
      <c r="G130" s="5"/>
    </row>
    <row r="131" spans="7:7" x14ac:dyDescent="0.25">
      <c r="G131" s="5"/>
    </row>
    <row r="132" spans="7:7" x14ac:dyDescent="0.25">
      <c r="G132" s="5"/>
    </row>
    <row r="133" spans="7:7" x14ac:dyDescent="0.25">
      <c r="G133" s="5"/>
    </row>
    <row r="134" spans="7:7" x14ac:dyDescent="0.25">
      <c r="G134" s="5"/>
    </row>
    <row r="135" spans="7:7" x14ac:dyDescent="0.25">
      <c r="G135" s="5"/>
    </row>
    <row r="136" spans="7:7" x14ac:dyDescent="0.25">
      <c r="G136" s="5"/>
    </row>
    <row r="137" spans="7:7" x14ac:dyDescent="0.25">
      <c r="G137" s="5"/>
    </row>
    <row r="138" spans="7:7" x14ac:dyDescent="0.25">
      <c r="G138" s="5"/>
    </row>
    <row r="139" spans="7:7" x14ac:dyDescent="0.25">
      <c r="G139" s="5"/>
    </row>
    <row r="140" spans="7:7" x14ac:dyDescent="0.25">
      <c r="G140" s="5"/>
    </row>
    <row r="141" spans="7:7" x14ac:dyDescent="0.25">
      <c r="G141" s="5"/>
    </row>
    <row r="142" spans="7:7" x14ac:dyDescent="0.25">
      <c r="G142" s="5"/>
    </row>
    <row r="143" spans="7:7" x14ac:dyDescent="0.25">
      <c r="G143" s="5"/>
    </row>
    <row r="144" spans="7:7" x14ac:dyDescent="0.25">
      <c r="G144" s="5"/>
    </row>
    <row r="145" spans="7:7" x14ac:dyDescent="0.25">
      <c r="G145" s="5"/>
    </row>
    <row r="146" spans="7:7" x14ac:dyDescent="0.25">
      <c r="G146" s="5"/>
    </row>
    <row r="147" spans="7:7" x14ac:dyDescent="0.25">
      <c r="G147" s="5"/>
    </row>
    <row r="148" spans="7:7" x14ac:dyDescent="0.25">
      <c r="G148" s="5"/>
    </row>
    <row r="149" spans="7:7" x14ac:dyDescent="0.25">
      <c r="G149" s="5"/>
    </row>
    <row r="150" spans="7:7" x14ac:dyDescent="0.25">
      <c r="G150" s="5"/>
    </row>
    <row r="151" spans="7:7" x14ac:dyDescent="0.25">
      <c r="G151" s="5"/>
    </row>
    <row r="152" spans="7:7" x14ac:dyDescent="0.25">
      <c r="G152" s="5"/>
    </row>
    <row r="153" spans="7:7" x14ac:dyDescent="0.25">
      <c r="G153" s="5"/>
    </row>
    <row r="154" spans="7:7" x14ac:dyDescent="0.25">
      <c r="G154" s="5"/>
    </row>
    <row r="155" spans="7:7" x14ac:dyDescent="0.25">
      <c r="G155" s="5"/>
    </row>
    <row r="156" spans="7:7" x14ac:dyDescent="0.25">
      <c r="G156" s="5"/>
    </row>
    <row r="157" spans="7:7" x14ac:dyDescent="0.25">
      <c r="G157" s="5"/>
    </row>
    <row r="158" spans="7:7" x14ac:dyDescent="0.25">
      <c r="G158" s="5"/>
    </row>
    <row r="159" spans="7:7" x14ac:dyDescent="0.25">
      <c r="G159" s="5"/>
    </row>
    <row r="160" spans="7:7" x14ac:dyDescent="0.25">
      <c r="G160" s="5"/>
    </row>
    <row r="161" spans="7:7" x14ac:dyDescent="0.25">
      <c r="G161" s="5"/>
    </row>
    <row r="162" spans="7:7" x14ac:dyDescent="0.25">
      <c r="G162" s="5"/>
    </row>
    <row r="163" spans="7:7" x14ac:dyDescent="0.25">
      <c r="G163" s="5"/>
    </row>
    <row r="164" spans="7:7" x14ac:dyDescent="0.25">
      <c r="G164" s="5"/>
    </row>
    <row r="165" spans="7:7" x14ac:dyDescent="0.25">
      <c r="G165" s="5"/>
    </row>
    <row r="166" spans="7:7" x14ac:dyDescent="0.25">
      <c r="G166" s="5"/>
    </row>
    <row r="167" spans="7:7" x14ac:dyDescent="0.25">
      <c r="G167" s="5"/>
    </row>
    <row r="168" spans="7:7" x14ac:dyDescent="0.25">
      <c r="G168" s="5"/>
    </row>
    <row r="169" spans="7:7" x14ac:dyDescent="0.25">
      <c r="G169" s="5"/>
    </row>
    <row r="170" spans="7:7" x14ac:dyDescent="0.25">
      <c r="G170" s="5"/>
    </row>
    <row r="171" spans="7:7" x14ac:dyDescent="0.25">
      <c r="G171" s="5"/>
    </row>
    <row r="172" spans="7:7" x14ac:dyDescent="0.25">
      <c r="G172" s="5"/>
    </row>
    <row r="173" spans="7:7" x14ac:dyDescent="0.25">
      <c r="G173" s="5"/>
    </row>
    <row r="174" spans="7:7" x14ac:dyDescent="0.25">
      <c r="G174" s="5"/>
    </row>
    <row r="175" spans="7:7" x14ac:dyDescent="0.25">
      <c r="G175" s="5"/>
    </row>
    <row r="176" spans="7:7" x14ac:dyDescent="0.25">
      <c r="G176" s="5"/>
    </row>
    <row r="177" spans="7:7" x14ac:dyDescent="0.25">
      <c r="G177" s="5"/>
    </row>
    <row r="178" spans="7:7" x14ac:dyDescent="0.25">
      <c r="G178" s="5"/>
    </row>
    <row r="179" spans="7:7" x14ac:dyDescent="0.25">
      <c r="G179" s="5"/>
    </row>
    <row r="180" spans="7:7" x14ac:dyDescent="0.25">
      <c r="G180" s="5"/>
    </row>
    <row r="181" spans="7:7" x14ac:dyDescent="0.25">
      <c r="G181" s="5"/>
    </row>
    <row r="182" spans="7:7" x14ac:dyDescent="0.25">
      <c r="G182" s="5"/>
    </row>
    <row r="183" spans="7:7" x14ac:dyDescent="0.25">
      <c r="G183" s="5"/>
    </row>
    <row r="184" spans="7:7" x14ac:dyDescent="0.25">
      <c r="G184" s="5"/>
    </row>
    <row r="185" spans="7:7" x14ac:dyDescent="0.25">
      <c r="G185" s="5"/>
    </row>
    <row r="186" spans="7:7" x14ac:dyDescent="0.25">
      <c r="G186" s="5"/>
    </row>
    <row r="187" spans="7:7" x14ac:dyDescent="0.25">
      <c r="G187" s="5"/>
    </row>
    <row r="188" spans="7:7" x14ac:dyDescent="0.25">
      <c r="G188" s="5"/>
    </row>
    <row r="189" spans="7:7" x14ac:dyDescent="0.25">
      <c r="G189" s="5"/>
    </row>
    <row r="190" spans="7:7" x14ac:dyDescent="0.25">
      <c r="G190" s="5"/>
    </row>
    <row r="191" spans="7:7" x14ac:dyDescent="0.25">
      <c r="G191" s="5"/>
    </row>
    <row r="192" spans="7:7" x14ac:dyDescent="0.25">
      <c r="G192" s="5"/>
    </row>
    <row r="193" spans="7:7" x14ac:dyDescent="0.25">
      <c r="G193" s="5"/>
    </row>
    <row r="194" spans="7:7" x14ac:dyDescent="0.25">
      <c r="G194" s="5"/>
    </row>
    <row r="195" spans="7:7" x14ac:dyDescent="0.25">
      <c r="G195" s="5"/>
    </row>
    <row r="196" spans="7:7" x14ac:dyDescent="0.25">
      <c r="G196" s="5"/>
    </row>
    <row r="197" spans="7:7" x14ac:dyDescent="0.25">
      <c r="G197" s="5"/>
    </row>
    <row r="198" spans="7:7" x14ac:dyDescent="0.25">
      <c r="G198" s="5"/>
    </row>
    <row r="199" spans="7:7" x14ac:dyDescent="0.25">
      <c r="G199" s="5"/>
    </row>
    <row r="200" spans="7:7" x14ac:dyDescent="0.25">
      <c r="G200" s="5"/>
    </row>
    <row r="201" spans="7:7" x14ac:dyDescent="0.25">
      <c r="G201" s="5"/>
    </row>
    <row r="202" spans="7:7" x14ac:dyDescent="0.25">
      <c r="G202" s="5"/>
    </row>
    <row r="203" spans="7:7" x14ac:dyDescent="0.25">
      <c r="G203" s="5"/>
    </row>
    <row r="204" spans="7:7" x14ac:dyDescent="0.25">
      <c r="G204" s="5"/>
    </row>
    <row r="205" spans="7:7" x14ac:dyDescent="0.25">
      <c r="G205" s="5"/>
    </row>
    <row r="206" spans="7:7" x14ac:dyDescent="0.25">
      <c r="G206" s="5"/>
    </row>
    <row r="207" spans="7:7" x14ac:dyDescent="0.25">
      <c r="G207" s="5"/>
    </row>
    <row r="208" spans="7:7" x14ac:dyDescent="0.25">
      <c r="G208" s="5"/>
    </row>
    <row r="209" spans="7:7" x14ac:dyDescent="0.25">
      <c r="G209" s="5"/>
    </row>
    <row r="210" spans="7:7" x14ac:dyDescent="0.25">
      <c r="G210" s="5"/>
    </row>
    <row r="211" spans="7:7" x14ac:dyDescent="0.25">
      <c r="G211" s="5"/>
    </row>
    <row r="212" spans="7:7" x14ac:dyDescent="0.25">
      <c r="G212" s="5"/>
    </row>
    <row r="213" spans="7:7" x14ac:dyDescent="0.25">
      <c r="G213" s="5"/>
    </row>
    <row r="214" spans="7:7" x14ac:dyDescent="0.25">
      <c r="G214" s="5"/>
    </row>
    <row r="215" spans="7:7" x14ac:dyDescent="0.25">
      <c r="G215" s="5"/>
    </row>
    <row r="216" spans="7:7" x14ac:dyDescent="0.25">
      <c r="G216" s="5"/>
    </row>
    <row r="217" spans="7:7" x14ac:dyDescent="0.25">
      <c r="G217" s="5"/>
    </row>
    <row r="218" spans="7:7" x14ac:dyDescent="0.25">
      <c r="G218" s="5"/>
    </row>
    <row r="219" spans="7:7" x14ac:dyDescent="0.25">
      <c r="G219" s="5"/>
    </row>
    <row r="220" spans="7:7" x14ac:dyDescent="0.25">
      <c r="G220" s="5"/>
    </row>
    <row r="221" spans="7:7" x14ac:dyDescent="0.25">
      <c r="G221" s="5"/>
    </row>
    <row r="222" spans="7:7" x14ac:dyDescent="0.25">
      <c r="G222" s="5"/>
    </row>
    <row r="223" spans="7:7" x14ac:dyDescent="0.25">
      <c r="G223" s="5"/>
    </row>
    <row r="224" spans="7:7" x14ac:dyDescent="0.25">
      <c r="G224" s="5"/>
    </row>
    <row r="225" spans="7:7" x14ac:dyDescent="0.25">
      <c r="G225" s="5"/>
    </row>
    <row r="226" spans="7:7" x14ac:dyDescent="0.25">
      <c r="G226" s="5"/>
    </row>
    <row r="227" spans="7:7" x14ac:dyDescent="0.25">
      <c r="G227" s="5"/>
    </row>
    <row r="228" spans="7:7" x14ac:dyDescent="0.25">
      <c r="G228" s="5"/>
    </row>
    <row r="229" spans="7:7" x14ac:dyDescent="0.25">
      <c r="G229" s="5"/>
    </row>
    <row r="230" spans="7:7" x14ac:dyDescent="0.25">
      <c r="G230" s="5"/>
    </row>
    <row r="231" spans="7:7" x14ac:dyDescent="0.25">
      <c r="G231" s="5"/>
    </row>
    <row r="232" spans="7:7" x14ac:dyDescent="0.25">
      <c r="G232" s="5"/>
    </row>
    <row r="233" spans="7:7" x14ac:dyDescent="0.25">
      <c r="G233" s="5"/>
    </row>
    <row r="234" spans="7:7" x14ac:dyDescent="0.25">
      <c r="G234" s="5"/>
    </row>
    <row r="235" spans="7:7" x14ac:dyDescent="0.25">
      <c r="G235" s="5"/>
    </row>
    <row r="236" spans="7:7" x14ac:dyDescent="0.25">
      <c r="G236" s="5"/>
    </row>
    <row r="237" spans="7:7" x14ac:dyDescent="0.25">
      <c r="G237" s="5"/>
    </row>
    <row r="238" spans="7:7" x14ac:dyDescent="0.25">
      <c r="G238" s="5"/>
    </row>
    <row r="239" spans="7:7" x14ac:dyDescent="0.25">
      <c r="G239" s="5"/>
    </row>
    <row r="240" spans="7:7" x14ac:dyDescent="0.25">
      <c r="G240" s="5"/>
    </row>
    <row r="241" spans="7:7" x14ac:dyDescent="0.25">
      <c r="G241" s="5"/>
    </row>
    <row r="242" spans="7:7" x14ac:dyDescent="0.25">
      <c r="G242" s="5"/>
    </row>
    <row r="243" spans="7:7" x14ac:dyDescent="0.25">
      <c r="G243" s="5"/>
    </row>
    <row r="244" spans="7:7" x14ac:dyDescent="0.25">
      <c r="G244" s="5"/>
    </row>
    <row r="245" spans="7:7" x14ac:dyDescent="0.25">
      <c r="G245" s="5"/>
    </row>
    <row r="246" spans="7:7" x14ac:dyDescent="0.25">
      <c r="G246" s="5"/>
    </row>
    <row r="247" spans="7:7" x14ac:dyDescent="0.25">
      <c r="G247" s="5"/>
    </row>
    <row r="248" spans="7:7" x14ac:dyDescent="0.25">
      <c r="G248" s="5"/>
    </row>
    <row r="249" spans="7:7" x14ac:dyDescent="0.25">
      <c r="G249" s="5"/>
    </row>
    <row r="250" spans="7:7" x14ac:dyDescent="0.25">
      <c r="G250" s="5"/>
    </row>
    <row r="251" spans="7:7" x14ac:dyDescent="0.25">
      <c r="G251" s="5"/>
    </row>
    <row r="252" spans="7:7" x14ac:dyDescent="0.25">
      <c r="G252" s="5"/>
    </row>
    <row r="253" spans="7:7" x14ac:dyDescent="0.25">
      <c r="G253" s="5"/>
    </row>
    <row r="254" spans="7:7" x14ac:dyDescent="0.25">
      <c r="G254" s="5"/>
    </row>
    <row r="255" spans="7:7" x14ac:dyDescent="0.25">
      <c r="G255" s="5"/>
    </row>
    <row r="256" spans="7:7" x14ac:dyDescent="0.25">
      <c r="G256" s="5"/>
    </row>
    <row r="257" spans="7:7" x14ac:dyDescent="0.25">
      <c r="G257" s="5"/>
    </row>
    <row r="258" spans="7:7" x14ac:dyDescent="0.25">
      <c r="G258" s="5"/>
    </row>
    <row r="259" spans="7:7" x14ac:dyDescent="0.25">
      <c r="G259" s="5"/>
    </row>
    <row r="260" spans="7:7" x14ac:dyDescent="0.25">
      <c r="G260" s="5"/>
    </row>
    <row r="261" spans="7:7" x14ac:dyDescent="0.25">
      <c r="G261" s="5"/>
    </row>
    <row r="262" spans="7:7" x14ac:dyDescent="0.25">
      <c r="G262" s="5"/>
    </row>
    <row r="263" spans="7:7" x14ac:dyDescent="0.25">
      <c r="G263" s="5"/>
    </row>
    <row r="264" spans="7:7" x14ac:dyDescent="0.25">
      <c r="G264" s="5"/>
    </row>
    <row r="265" spans="7:7" x14ac:dyDescent="0.25">
      <c r="G265" s="5"/>
    </row>
    <row r="266" spans="7:7" x14ac:dyDescent="0.25">
      <c r="G266" s="5"/>
    </row>
    <row r="267" spans="7:7" x14ac:dyDescent="0.25">
      <c r="G267" s="5"/>
    </row>
    <row r="268" spans="7:7" x14ac:dyDescent="0.25">
      <c r="G268" s="5"/>
    </row>
    <row r="269" spans="7:7" x14ac:dyDescent="0.25">
      <c r="G269" s="5"/>
    </row>
    <row r="270" spans="7:7" x14ac:dyDescent="0.25">
      <c r="G270" s="5"/>
    </row>
    <row r="271" spans="7:7" x14ac:dyDescent="0.25">
      <c r="G271" s="5"/>
    </row>
    <row r="272" spans="7:7" x14ac:dyDescent="0.25">
      <c r="G272" s="5"/>
    </row>
    <row r="273" spans="7:7" x14ac:dyDescent="0.25">
      <c r="G273" s="5"/>
    </row>
    <row r="274" spans="7:7" x14ac:dyDescent="0.25">
      <c r="G274" s="5"/>
    </row>
    <row r="275" spans="7:7" x14ac:dyDescent="0.25">
      <c r="G275" s="5"/>
    </row>
    <row r="276" spans="7:7" x14ac:dyDescent="0.25">
      <c r="G276" s="5"/>
    </row>
    <row r="277" spans="7:7" x14ac:dyDescent="0.25">
      <c r="G277" s="5"/>
    </row>
    <row r="278" spans="7:7" x14ac:dyDescent="0.25">
      <c r="G278" s="5"/>
    </row>
    <row r="279" spans="7:7" x14ac:dyDescent="0.25">
      <c r="G279" s="5"/>
    </row>
    <row r="280" spans="7:7" x14ac:dyDescent="0.25">
      <c r="G280" s="5"/>
    </row>
    <row r="281" spans="7:7" x14ac:dyDescent="0.25">
      <c r="G281" s="5"/>
    </row>
    <row r="282" spans="7:7" x14ac:dyDescent="0.25">
      <c r="G282" s="5"/>
    </row>
    <row r="283" spans="7:7" x14ac:dyDescent="0.25">
      <c r="G283" s="5"/>
    </row>
    <row r="284" spans="7:7" x14ac:dyDescent="0.25">
      <c r="G284" s="5"/>
    </row>
    <row r="285" spans="7:7" x14ac:dyDescent="0.25">
      <c r="G285" s="5"/>
    </row>
    <row r="286" spans="7:7" x14ac:dyDescent="0.25">
      <c r="G286" s="5"/>
    </row>
    <row r="287" spans="7:7" x14ac:dyDescent="0.25">
      <c r="G287" s="5"/>
    </row>
    <row r="288" spans="7:7" x14ac:dyDescent="0.25">
      <c r="G288" s="5"/>
    </row>
    <row r="289" spans="7:7" x14ac:dyDescent="0.25">
      <c r="G289" s="5"/>
    </row>
    <row r="290" spans="7:7" x14ac:dyDescent="0.25">
      <c r="G290" s="5"/>
    </row>
    <row r="291" spans="7:7" x14ac:dyDescent="0.25">
      <c r="G291" s="5"/>
    </row>
    <row r="292" spans="7:7" x14ac:dyDescent="0.25">
      <c r="G292" s="5"/>
    </row>
    <row r="293" spans="7:7" x14ac:dyDescent="0.25">
      <c r="G293" s="5"/>
    </row>
    <row r="294" spans="7:7" x14ac:dyDescent="0.25">
      <c r="G294" s="5"/>
    </row>
    <row r="295" spans="7:7" x14ac:dyDescent="0.25">
      <c r="G295" s="5"/>
    </row>
    <row r="296" spans="7:7" x14ac:dyDescent="0.25">
      <c r="G296" s="5"/>
    </row>
    <row r="297" spans="7:7" x14ac:dyDescent="0.25">
      <c r="G297" s="5"/>
    </row>
    <row r="298" spans="7:7" x14ac:dyDescent="0.25">
      <c r="G298" s="5"/>
    </row>
    <row r="299" spans="7:7" x14ac:dyDescent="0.25">
      <c r="G299" s="5"/>
    </row>
    <row r="300" spans="7:7" x14ac:dyDescent="0.25">
      <c r="G300" s="5"/>
    </row>
    <row r="301" spans="7:7" x14ac:dyDescent="0.25">
      <c r="G301" s="5"/>
    </row>
    <row r="302" spans="7:7" x14ac:dyDescent="0.25">
      <c r="G302" s="5"/>
    </row>
    <row r="303" spans="7:7" x14ac:dyDescent="0.25">
      <c r="G303" s="5"/>
    </row>
    <row r="304" spans="7:7" x14ac:dyDescent="0.25">
      <c r="G304" s="5"/>
    </row>
    <row r="305" spans="7:7" x14ac:dyDescent="0.25">
      <c r="G305" s="5"/>
    </row>
    <row r="306" spans="7:7" x14ac:dyDescent="0.25">
      <c r="G306" s="5"/>
    </row>
    <row r="307" spans="7:7" x14ac:dyDescent="0.25">
      <c r="G307" s="5"/>
    </row>
    <row r="308" spans="7:7" x14ac:dyDescent="0.25">
      <c r="G308" s="5"/>
    </row>
    <row r="309" spans="7:7" x14ac:dyDescent="0.25">
      <c r="G309" s="5"/>
    </row>
    <row r="310" spans="7:7" x14ac:dyDescent="0.25">
      <c r="G310" s="5"/>
    </row>
  </sheetData>
  <mergeCells count="3">
    <mergeCell ref="E3:G3"/>
    <mergeCell ref="E1:H1"/>
    <mergeCell ref="E2:H2"/>
  </mergeCells>
  <hyperlinks>
    <hyperlink ref="E1" r:id="rId1"/>
  </hyperlinks>
  <printOptions horizontalCentered="1" verticalCentered="1"/>
  <pageMargins left="0.7" right="0.7" top="0.75" bottom="0.75" header="0.3" footer="0.3"/>
  <pageSetup scale="5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54"/>
  <sheetViews>
    <sheetView tabSelected="1" view="pageBreakPreview" zoomScale="70" zoomScaleSheetLayoutView="70" workbookViewId="0">
      <selection activeCell="K10" sqref="K10"/>
    </sheetView>
  </sheetViews>
  <sheetFormatPr defaultColWidth="8.90625" defaultRowHeight="15.6" x14ac:dyDescent="0.25"/>
  <cols>
    <col min="1" max="1" width="5" style="69" customWidth="1"/>
    <col min="2" max="2" width="12.81640625" style="62" customWidth="1"/>
    <col min="3" max="3" width="13.1796875" style="62" customWidth="1"/>
    <col min="4" max="4" width="9.08984375" style="62" bestFit="1" customWidth="1"/>
    <col min="5" max="5" width="82.08984375" style="62" customWidth="1"/>
    <col min="6" max="6" width="11.1796875" style="61" customWidth="1"/>
    <col min="7" max="7" width="9.81640625" style="62" customWidth="1"/>
    <col min="8" max="8" width="9.1796875" style="62" customWidth="1"/>
    <col min="9" max="13" width="12" style="8" customWidth="1"/>
    <col min="14" max="14" width="9.1796875" style="62" bestFit="1" customWidth="1"/>
    <col min="15" max="15" width="11.1796875" style="62" bestFit="1" customWidth="1"/>
    <col min="16" max="16" width="15.6328125" style="70" customWidth="1"/>
    <col min="17" max="17" width="8.90625" style="62"/>
    <col min="18" max="18" width="29.6328125" style="62" customWidth="1"/>
    <col min="19" max="19" width="28" style="62" customWidth="1"/>
    <col min="20" max="16384" width="8.90625" style="62"/>
  </cols>
  <sheetData>
    <row r="1" spans="1:18" ht="26.55" customHeight="1" x14ac:dyDescent="0.25">
      <c r="A1" s="104"/>
      <c r="B1" s="105"/>
      <c r="C1" s="105"/>
      <c r="D1" s="105"/>
      <c r="E1" s="106"/>
      <c r="F1" s="107"/>
      <c r="G1" s="108"/>
      <c r="H1" s="109"/>
      <c r="I1" s="137"/>
      <c r="J1" s="137"/>
      <c r="K1" s="137"/>
      <c r="L1" s="137"/>
      <c r="M1" s="137"/>
      <c r="N1" s="137"/>
      <c r="O1" s="137"/>
      <c r="P1" s="110"/>
      <c r="Q1" s="7"/>
    </row>
    <row r="2" spans="1:18" ht="36.450000000000003" customHeight="1" x14ac:dyDescent="0.25">
      <c r="A2" s="111"/>
      <c r="B2"/>
      <c r="C2"/>
      <c r="D2" s="43"/>
      <c r="E2" s="103"/>
      <c r="H2" s="34"/>
      <c r="I2" s="123"/>
      <c r="J2" s="124"/>
      <c r="K2" s="124"/>
      <c r="L2" s="135" t="s">
        <v>1232</v>
      </c>
      <c r="M2" s="135"/>
      <c r="N2" s="135"/>
      <c r="O2" s="135"/>
      <c r="P2" s="67"/>
      <c r="Q2" s="63"/>
      <c r="R2" s="63"/>
    </row>
    <row r="3" spans="1:18" ht="40.049999999999997" customHeight="1" x14ac:dyDescent="0.25">
      <c r="A3" s="111"/>
      <c r="H3" s="34"/>
      <c r="I3" s="125"/>
      <c r="J3" s="125"/>
      <c r="K3" s="125"/>
      <c r="L3" s="135">
        <v>2392442502</v>
      </c>
      <c r="M3" s="135"/>
      <c r="N3" s="135"/>
      <c r="O3" s="135"/>
      <c r="P3" s="126"/>
      <c r="Q3" s="24"/>
    </row>
    <row r="4" spans="1:18" ht="18.600000000000001" thickBot="1" x14ac:dyDescent="0.3">
      <c r="A4" s="112"/>
      <c r="B4" s="113"/>
      <c r="C4" s="113"/>
      <c r="D4" s="113"/>
      <c r="E4" s="114"/>
      <c r="F4" s="115"/>
      <c r="G4" s="113"/>
      <c r="H4" s="113"/>
      <c r="I4" s="116"/>
      <c r="J4" s="116"/>
      <c r="K4" s="116"/>
      <c r="L4" s="116"/>
      <c r="M4" s="116"/>
      <c r="N4" s="117"/>
      <c r="O4" s="118"/>
      <c r="P4" s="119"/>
    </row>
    <row r="5" spans="1:18" ht="40.5" customHeight="1" thickBot="1" x14ac:dyDescent="0.3">
      <c r="A5" s="121" t="s">
        <v>3</v>
      </c>
      <c r="B5" s="122" t="s">
        <v>55</v>
      </c>
      <c r="C5" s="121" t="s">
        <v>56</v>
      </c>
      <c r="D5" s="121" t="s">
        <v>10</v>
      </c>
      <c r="E5" s="121" t="s">
        <v>0</v>
      </c>
      <c r="F5" s="121" t="s">
        <v>11</v>
      </c>
      <c r="G5" s="122" t="s">
        <v>12</v>
      </c>
      <c r="H5" s="122" t="s">
        <v>4</v>
      </c>
      <c r="I5" s="122" t="s">
        <v>5</v>
      </c>
      <c r="J5" s="122" t="s">
        <v>29</v>
      </c>
      <c r="K5" s="122" t="s">
        <v>30</v>
      </c>
      <c r="L5" s="122" t="s">
        <v>31</v>
      </c>
      <c r="M5" s="122" t="s">
        <v>32</v>
      </c>
      <c r="N5" s="122" t="s">
        <v>1</v>
      </c>
      <c r="O5" s="122" t="s">
        <v>6</v>
      </c>
      <c r="P5" s="122" t="s">
        <v>7</v>
      </c>
      <c r="Q5" s="7"/>
    </row>
    <row r="6" spans="1:18" s="8" customFormat="1" ht="15" thickBot="1" x14ac:dyDescent="0.3">
      <c r="A6" s="36"/>
      <c r="F6" s="56"/>
      <c r="P6" s="9"/>
    </row>
    <row r="7" spans="1:18" ht="16.2" thickBot="1" x14ac:dyDescent="0.3">
      <c r="A7" s="127"/>
      <c r="B7" s="128"/>
      <c r="C7" s="128"/>
      <c r="D7" s="128" t="s">
        <v>13</v>
      </c>
      <c r="E7" s="129" t="s">
        <v>14</v>
      </c>
      <c r="F7" s="130"/>
      <c r="G7" s="131"/>
      <c r="H7" s="131"/>
      <c r="I7" s="131"/>
      <c r="J7" s="131"/>
      <c r="K7" s="131"/>
      <c r="L7" s="131"/>
      <c r="M7" s="131"/>
      <c r="N7" s="131"/>
      <c r="O7" s="131"/>
      <c r="P7" s="132">
        <f>SUM(O9:O11)</f>
        <v>125593.25000000001</v>
      </c>
    </row>
    <row r="8" spans="1:18" s="8" customFormat="1" ht="14.4" x14ac:dyDescent="0.25">
      <c r="A8" s="37"/>
      <c r="B8" s="53"/>
      <c r="C8" s="53"/>
      <c r="F8" s="56"/>
      <c r="P8" s="9"/>
    </row>
    <row r="9" spans="1:18" s="8" customFormat="1" ht="14.4" x14ac:dyDescent="0.25">
      <c r="A9" s="35">
        <f>IF(I9&lt;&gt;"",1+MAX($A$1:A8),"")</f>
        <v>1</v>
      </c>
      <c r="B9" s="37"/>
      <c r="C9" s="37"/>
      <c r="E9" s="8" t="s">
        <v>25</v>
      </c>
      <c r="F9" s="6">
        <v>1</v>
      </c>
      <c r="G9" s="1">
        <v>0</v>
      </c>
      <c r="H9" s="2">
        <f t="shared" ref="H9" si="0">F9*(1+G9)</f>
        <v>1</v>
      </c>
      <c r="I9" s="15" t="s">
        <v>26</v>
      </c>
      <c r="J9" s="15"/>
      <c r="K9" s="15"/>
      <c r="L9" s="15"/>
      <c r="M9" s="15"/>
      <c r="N9" s="93">
        <v>50237.3</v>
      </c>
      <c r="O9" s="4">
        <f t="shared" ref="O9" si="1">N9*H9</f>
        <v>50237.3</v>
      </c>
      <c r="P9" s="9"/>
    </row>
    <row r="10" spans="1:18" s="8" customFormat="1" ht="14.4" x14ac:dyDescent="0.25">
      <c r="A10" s="35">
        <f>IF(I10&lt;&gt;"",1+MAX($A$1:A9),"")</f>
        <v>2</v>
      </c>
      <c r="B10" s="37"/>
      <c r="C10" s="37"/>
      <c r="E10" s="33" t="s">
        <v>57</v>
      </c>
      <c r="F10" s="6">
        <v>1</v>
      </c>
      <c r="G10" s="1">
        <v>0</v>
      </c>
      <c r="H10" s="2">
        <f t="shared" ref="H10:H11" si="2">F10*(1+G10)</f>
        <v>1</v>
      </c>
      <c r="I10" s="15" t="s">
        <v>26</v>
      </c>
      <c r="J10" s="15"/>
      <c r="K10" s="15"/>
      <c r="L10" s="15"/>
      <c r="M10" s="15"/>
      <c r="N10" s="93">
        <v>25118.65</v>
      </c>
      <c r="O10" s="4">
        <f t="shared" ref="O10:O11" si="3">N10*H10</f>
        <v>25118.65</v>
      </c>
      <c r="P10" s="9"/>
    </row>
    <row r="11" spans="1:18" s="8" customFormat="1" ht="14.4" x14ac:dyDescent="0.25">
      <c r="A11" s="35">
        <f>IF(I11&lt;&gt;"",1+MAX($A$1:A10),"")</f>
        <v>3</v>
      </c>
      <c r="B11" s="37"/>
      <c r="C11" s="37"/>
      <c r="E11" s="33" t="s">
        <v>58</v>
      </c>
      <c r="F11" s="6">
        <v>1</v>
      </c>
      <c r="G11" s="1">
        <v>0</v>
      </c>
      <c r="H11" s="2">
        <f t="shared" si="2"/>
        <v>1</v>
      </c>
      <c r="I11" s="15" t="s">
        <v>26</v>
      </c>
      <c r="J11" s="15"/>
      <c r="K11" s="15"/>
      <c r="L11" s="15"/>
      <c r="M11" s="15"/>
      <c r="N11" s="93">
        <v>50237.3</v>
      </c>
      <c r="O11" s="4">
        <f t="shared" si="3"/>
        <v>50237.3</v>
      </c>
      <c r="P11" s="9"/>
    </row>
    <row r="12" spans="1:18" customFormat="1" ht="16.2" thickBot="1" x14ac:dyDescent="0.35">
      <c r="A12" s="35" t="str">
        <f>IF(I12&lt;&gt;"",1+MAX($A$1:A11),"")</f>
        <v/>
      </c>
      <c r="B12" s="37"/>
      <c r="C12" s="37"/>
      <c r="D12" s="8"/>
      <c r="E12" s="45"/>
      <c r="F12" s="6"/>
      <c r="G12" s="1"/>
      <c r="H12" s="6"/>
      <c r="I12" s="15"/>
      <c r="J12" s="15"/>
      <c r="K12" s="15"/>
      <c r="L12" s="15"/>
      <c r="M12" s="15"/>
      <c r="N12" s="3"/>
      <c r="O12" s="4"/>
      <c r="P12" s="46"/>
    </row>
    <row r="13" spans="1:18" ht="16.2" thickBot="1" x14ac:dyDescent="0.3">
      <c r="A13" s="127" t="str">
        <f>IF(I13&lt;&gt;"",1+MAX($A$1:A12),"")</f>
        <v/>
      </c>
      <c r="B13" s="128"/>
      <c r="C13" s="128"/>
      <c r="D13" s="128" t="s">
        <v>94</v>
      </c>
      <c r="E13" s="129" t="s">
        <v>95</v>
      </c>
      <c r="F13" s="130"/>
      <c r="G13" s="131"/>
      <c r="H13" s="131"/>
      <c r="I13" s="131"/>
      <c r="J13" s="131"/>
      <c r="K13" s="131"/>
      <c r="L13" s="131"/>
      <c r="M13" s="131"/>
      <c r="N13" s="131"/>
      <c r="O13" s="131"/>
      <c r="P13" s="132">
        <f>SUM(O15:O25)</f>
        <v>46838.97</v>
      </c>
    </row>
    <row r="14" spans="1:18" s="5" customFormat="1" x14ac:dyDescent="0.25">
      <c r="A14" s="35" t="str">
        <f>IF(I14&lt;&gt;"",1+MAX($A$1:A13),"")</f>
        <v/>
      </c>
      <c r="B14" s="37"/>
      <c r="C14" s="37"/>
      <c r="D14" s="23"/>
      <c r="E14" s="24"/>
      <c r="F14" s="56"/>
      <c r="G14" s="8"/>
      <c r="H14" s="8"/>
      <c r="I14" s="8"/>
      <c r="J14" s="40"/>
      <c r="K14" s="40"/>
      <c r="L14" s="40"/>
      <c r="M14" s="40"/>
      <c r="N14" s="8"/>
      <c r="O14" s="8"/>
      <c r="P14" s="9"/>
    </row>
    <row r="15" spans="1:18" s="5" customFormat="1" x14ac:dyDescent="0.25">
      <c r="A15" s="35" t="str">
        <f>IF(I15&lt;&gt;"",1+MAX($A$1:A14),"")</f>
        <v/>
      </c>
      <c r="B15" s="37"/>
      <c r="C15" s="37"/>
      <c r="D15" s="48"/>
      <c r="E15" s="49" t="s">
        <v>96</v>
      </c>
      <c r="F15" s="56"/>
      <c r="G15" s="8"/>
      <c r="H15" s="8"/>
      <c r="I15" s="8"/>
      <c r="J15" s="40"/>
      <c r="K15" s="40"/>
      <c r="L15" s="40"/>
      <c r="M15" s="40"/>
      <c r="N15" s="8"/>
      <c r="O15" s="8"/>
      <c r="P15" s="9"/>
    </row>
    <row r="16" spans="1:18" s="5" customFormat="1" x14ac:dyDescent="0.25">
      <c r="A16" s="35" t="str">
        <f>IF(I16&lt;&gt;"",1+MAX($A$1:A15),"")</f>
        <v/>
      </c>
      <c r="B16" s="37"/>
      <c r="C16" s="37"/>
      <c r="D16" s="23"/>
      <c r="E16" s="24"/>
      <c r="F16" s="56"/>
      <c r="G16" s="8"/>
      <c r="H16" s="8"/>
      <c r="I16" s="8"/>
      <c r="J16" s="40"/>
      <c r="K16" s="40"/>
      <c r="L16" s="40"/>
      <c r="M16" s="40"/>
      <c r="N16" s="8"/>
      <c r="O16" s="8"/>
      <c r="P16" s="9"/>
    </row>
    <row r="17" spans="1:16" s="8" customFormat="1" ht="26.25" customHeight="1" x14ac:dyDescent="0.25">
      <c r="A17" s="35">
        <f>IF(I17&lt;&gt;"",1+MAX($A$1:A16),"")</f>
        <v>4</v>
      </c>
      <c r="B17" s="37" t="s">
        <v>108</v>
      </c>
      <c r="C17" s="37" t="s">
        <v>108</v>
      </c>
      <c r="E17" s="33" t="s">
        <v>129</v>
      </c>
      <c r="F17" s="6">
        <v>2430</v>
      </c>
      <c r="G17" s="1">
        <v>0</v>
      </c>
      <c r="H17" s="2">
        <f>F17*(1+G17)</f>
        <v>2430</v>
      </c>
      <c r="I17" s="15" t="s">
        <v>27</v>
      </c>
      <c r="J17" s="91">
        <v>13</v>
      </c>
      <c r="K17" s="92">
        <f>J17*H17</f>
        <v>31590</v>
      </c>
      <c r="L17" s="92">
        <v>0</v>
      </c>
      <c r="M17" s="92">
        <f>L17*H17</f>
        <v>0</v>
      </c>
      <c r="N17" s="91">
        <v>13</v>
      </c>
      <c r="O17" s="4">
        <f>N17*H17</f>
        <v>31590</v>
      </c>
      <c r="P17" s="9"/>
    </row>
    <row r="18" spans="1:16" s="8" customFormat="1" ht="26.25" customHeight="1" x14ac:dyDescent="0.25">
      <c r="A18" s="35">
        <f>IF(I18&lt;&gt;"",1+MAX($A$1:A17),"")</f>
        <v>5</v>
      </c>
      <c r="B18" s="37" t="s">
        <v>108</v>
      </c>
      <c r="C18" s="37" t="s">
        <v>108</v>
      </c>
      <c r="E18" s="33" t="s">
        <v>97</v>
      </c>
      <c r="F18" s="6">
        <v>224.02</v>
      </c>
      <c r="G18" s="1">
        <v>0</v>
      </c>
      <c r="H18" s="2">
        <f t="shared" ref="H18:H25" si="4">F18*(1+G18)</f>
        <v>224.02</v>
      </c>
      <c r="I18" s="15" t="s">
        <v>27</v>
      </c>
      <c r="J18" s="91">
        <v>7</v>
      </c>
      <c r="K18" s="92">
        <f t="shared" ref="K18" si="5">J18*H18</f>
        <v>1568.14</v>
      </c>
      <c r="L18" s="92">
        <v>0</v>
      </c>
      <c r="M18" s="92">
        <f t="shared" ref="M18" si="6">L18*H18</f>
        <v>0</v>
      </c>
      <c r="N18" s="91">
        <v>7</v>
      </c>
      <c r="O18" s="4">
        <f t="shared" ref="O18:O25" si="7">N18*H18</f>
        <v>1568.14</v>
      </c>
      <c r="P18" s="9"/>
    </row>
    <row r="19" spans="1:16" s="8" customFormat="1" ht="26.25" customHeight="1" x14ac:dyDescent="0.25">
      <c r="A19" s="35">
        <f>IF(I19&lt;&gt;"",1+MAX($A$1:A18),"")</f>
        <v>6</v>
      </c>
      <c r="B19" s="37" t="s">
        <v>108</v>
      </c>
      <c r="C19" s="37" t="s">
        <v>108</v>
      </c>
      <c r="E19" s="33" t="s">
        <v>130</v>
      </c>
      <c r="F19" s="6">
        <v>36.47</v>
      </c>
      <c r="G19" s="1">
        <v>0</v>
      </c>
      <c r="H19" s="2">
        <f t="shared" si="4"/>
        <v>36.47</v>
      </c>
      <c r="I19" s="15" t="s">
        <v>27</v>
      </c>
      <c r="J19" s="91">
        <v>35</v>
      </c>
      <c r="K19" s="92">
        <f>J19*H19</f>
        <v>1276.45</v>
      </c>
      <c r="L19" s="92">
        <v>0</v>
      </c>
      <c r="M19" s="92">
        <f>L19*H19</f>
        <v>0</v>
      </c>
      <c r="N19" s="91">
        <v>35</v>
      </c>
      <c r="O19" s="4">
        <f t="shared" si="7"/>
        <v>1276.45</v>
      </c>
      <c r="P19" s="9"/>
    </row>
    <row r="20" spans="1:16" s="8" customFormat="1" ht="26.25" customHeight="1" x14ac:dyDescent="0.25">
      <c r="A20" s="35">
        <f>IF(I20&lt;&gt;"",1+MAX($A$1:A19),"")</f>
        <v>7</v>
      </c>
      <c r="B20" s="37" t="s">
        <v>108</v>
      </c>
      <c r="C20" s="37" t="s">
        <v>108</v>
      </c>
      <c r="E20" s="33" t="s">
        <v>131</v>
      </c>
      <c r="F20" s="6">
        <v>277.04000000000002</v>
      </c>
      <c r="G20" s="1">
        <v>0</v>
      </c>
      <c r="H20" s="2">
        <f t="shared" si="4"/>
        <v>277.04000000000002</v>
      </c>
      <c r="I20" s="15" t="s">
        <v>27</v>
      </c>
      <c r="J20" s="3">
        <v>12</v>
      </c>
      <c r="K20" s="40">
        <f t="shared" ref="K20:K25" si="8">J20*H20</f>
        <v>3324.4800000000005</v>
      </c>
      <c r="L20" s="40">
        <v>0</v>
      </c>
      <c r="M20" s="40">
        <f t="shared" ref="M20:M25" si="9">L20*H20</f>
        <v>0</v>
      </c>
      <c r="N20" s="3">
        <v>12</v>
      </c>
      <c r="O20" s="4">
        <f t="shared" si="7"/>
        <v>3324.4800000000005</v>
      </c>
      <c r="P20" s="9"/>
    </row>
    <row r="21" spans="1:16" s="8" customFormat="1" ht="26.25" customHeight="1" x14ac:dyDescent="0.25">
      <c r="A21" s="35">
        <f>IF(I21&lt;&gt;"",1+MAX($A$1:A20),"")</f>
        <v>8</v>
      </c>
      <c r="B21" s="37" t="s">
        <v>108</v>
      </c>
      <c r="C21" s="37" t="s">
        <v>108</v>
      </c>
      <c r="E21" s="33" t="s">
        <v>132</v>
      </c>
      <c r="F21" s="6">
        <v>82.99</v>
      </c>
      <c r="G21" s="1">
        <v>0</v>
      </c>
      <c r="H21" s="2">
        <f t="shared" si="4"/>
        <v>82.99</v>
      </c>
      <c r="I21" s="15" t="s">
        <v>28</v>
      </c>
      <c r="J21" s="93">
        <v>10</v>
      </c>
      <c r="K21" s="94">
        <f>J21*H21</f>
        <v>829.9</v>
      </c>
      <c r="L21" s="94">
        <v>0</v>
      </c>
      <c r="M21" s="94">
        <f>L21*H21</f>
        <v>0</v>
      </c>
      <c r="N21" s="93">
        <v>10</v>
      </c>
      <c r="O21" s="4">
        <f t="shared" si="7"/>
        <v>829.9</v>
      </c>
      <c r="P21" s="9"/>
    </row>
    <row r="22" spans="1:16" s="8" customFormat="1" ht="26.25" customHeight="1" x14ac:dyDescent="0.25">
      <c r="A22" s="35">
        <f>IF(I22&lt;&gt;"",1+MAX($A$1:A21),"")</f>
        <v>9</v>
      </c>
      <c r="B22" s="37" t="s">
        <v>108</v>
      </c>
      <c r="C22" s="37" t="s">
        <v>108</v>
      </c>
      <c r="E22" s="33" t="s">
        <v>133</v>
      </c>
      <c r="F22" s="6">
        <v>6</v>
      </c>
      <c r="G22" s="1">
        <v>0</v>
      </c>
      <c r="H22" s="2">
        <f t="shared" si="4"/>
        <v>6</v>
      </c>
      <c r="I22" s="15" t="s">
        <v>35</v>
      </c>
      <c r="J22" s="93">
        <v>1200</v>
      </c>
      <c r="K22" s="94">
        <f>J22*H22</f>
        <v>7200</v>
      </c>
      <c r="L22" s="94">
        <v>0</v>
      </c>
      <c r="M22" s="94">
        <f>L22*H22</f>
        <v>0</v>
      </c>
      <c r="N22" s="93">
        <v>1200</v>
      </c>
      <c r="O22" s="4">
        <f t="shared" si="7"/>
        <v>7200</v>
      </c>
      <c r="P22" s="9"/>
    </row>
    <row r="23" spans="1:16" s="8" customFormat="1" ht="26.25" customHeight="1" x14ac:dyDescent="0.25">
      <c r="A23" s="35">
        <f>IF(I23&lt;&gt;"",1+MAX($A$1:A22),"")</f>
        <v>10</v>
      </c>
      <c r="B23" s="37" t="s">
        <v>108</v>
      </c>
      <c r="C23" s="37" t="s">
        <v>108</v>
      </c>
      <c r="E23" s="33" t="s">
        <v>134</v>
      </c>
      <c r="F23" s="6">
        <v>1</v>
      </c>
      <c r="G23" s="1">
        <v>0</v>
      </c>
      <c r="H23" s="2">
        <f t="shared" si="4"/>
        <v>1</v>
      </c>
      <c r="I23" s="15" t="s">
        <v>35</v>
      </c>
      <c r="J23" s="3">
        <v>250</v>
      </c>
      <c r="K23" s="40">
        <f t="shared" si="8"/>
        <v>250</v>
      </c>
      <c r="L23" s="40">
        <v>0</v>
      </c>
      <c r="M23" s="40">
        <f t="shared" si="9"/>
        <v>0</v>
      </c>
      <c r="N23" s="3">
        <v>250</v>
      </c>
      <c r="O23" s="4">
        <f t="shared" si="7"/>
        <v>250</v>
      </c>
      <c r="P23" s="9"/>
    </row>
    <row r="24" spans="1:16" s="8" customFormat="1" ht="26.25" customHeight="1" x14ac:dyDescent="0.25">
      <c r="A24" s="35">
        <f>IF(I24&lt;&gt;"",1+MAX($A$1:A23),"")</f>
        <v>11</v>
      </c>
      <c r="B24" s="37" t="s">
        <v>108</v>
      </c>
      <c r="C24" s="37" t="s">
        <v>108</v>
      </c>
      <c r="E24" s="33" t="s">
        <v>135</v>
      </c>
      <c r="F24" s="6">
        <v>1</v>
      </c>
      <c r="G24" s="1">
        <v>0</v>
      </c>
      <c r="H24" s="2">
        <f t="shared" si="4"/>
        <v>1</v>
      </c>
      <c r="I24" s="15" t="s">
        <v>35</v>
      </c>
      <c r="J24" s="3">
        <v>350</v>
      </c>
      <c r="K24" s="40">
        <f t="shared" si="8"/>
        <v>350</v>
      </c>
      <c r="L24" s="40">
        <v>0</v>
      </c>
      <c r="M24" s="40">
        <f t="shared" si="9"/>
        <v>0</v>
      </c>
      <c r="N24" s="3">
        <v>350</v>
      </c>
      <c r="O24" s="4">
        <f t="shared" si="7"/>
        <v>350</v>
      </c>
      <c r="P24" s="9"/>
    </row>
    <row r="25" spans="1:16" s="8" customFormat="1" ht="26.25" customHeight="1" x14ac:dyDescent="0.25">
      <c r="A25" s="35">
        <f>IF(I25&lt;&gt;"",1+MAX($A$1:A24),"")</f>
        <v>12</v>
      </c>
      <c r="B25" s="37" t="s">
        <v>108</v>
      </c>
      <c r="C25" s="37" t="s">
        <v>108</v>
      </c>
      <c r="E25" s="33" t="s">
        <v>98</v>
      </c>
      <c r="F25" s="6">
        <v>1</v>
      </c>
      <c r="G25" s="1">
        <v>0</v>
      </c>
      <c r="H25" s="2">
        <f t="shared" si="4"/>
        <v>1</v>
      </c>
      <c r="I25" s="15" t="s">
        <v>35</v>
      </c>
      <c r="J25" s="3">
        <v>450</v>
      </c>
      <c r="K25" s="40">
        <f t="shared" si="8"/>
        <v>450</v>
      </c>
      <c r="L25" s="40">
        <v>0</v>
      </c>
      <c r="M25" s="40">
        <f t="shared" si="9"/>
        <v>0</v>
      </c>
      <c r="N25" s="3">
        <v>450</v>
      </c>
      <c r="O25" s="4">
        <f t="shared" si="7"/>
        <v>450</v>
      </c>
      <c r="P25" s="9"/>
    </row>
    <row r="26" spans="1:16" s="65" customFormat="1" ht="16.2" thickBot="1" x14ac:dyDescent="0.35">
      <c r="A26" s="35" t="str">
        <f>IF(I26&lt;&gt;"",1+MAX($A$1:A25),"")</f>
        <v/>
      </c>
      <c r="B26" s="37"/>
      <c r="C26" s="37"/>
      <c r="D26" s="8"/>
      <c r="E26" s="45"/>
      <c r="F26" s="6"/>
      <c r="G26" s="1"/>
      <c r="H26" s="6"/>
      <c r="I26" s="15"/>
      <c r="J26" s="15"/>
      <c r="K26" s="15"/>
      <c r="L26" s="15"/>
      <c r="M26" s="15"/>
      <c r="N26" s="3"/>
      <c r="O26" s="4"/>
      <c r="P26" s="46"/>
    </row>
    <row r="27" spans="1:16" ht="16.2" thickBot="1" x14ac:dyDescent="0.3">
      <c r="A27" s="127" t="str">
        <f>IF(I27&lt;&gt;"",1+MAX($A$1:A26),"")</f>
        <v/>
      </c>
      <c r="B27" s="128"/>
      <c r="C27" s="128"/>
      <c r="D27" s="128" t="s">
        <v>39</v>
      </c>
      <c r="E27" s="129" t="s">
        <v>38</v>
      </c>
      <c r="F27" s="130"/>
      <c r="G27" s="131"/>
      <c r="H27" s="131"/>
      <c r="I27" s="131"/>
      <c r="J27" s="131"/>
      <c r="K27" s="131"/>
      <c r="L27" s="131"/>
      <c r="M27" s="131"/>
      <c r="N27" s="131"/>
      <c r="O27" s="131"/>
      <c r="P27" s="132">
        <f>SUM(O33:O75)</f>
        <v>247176.32773696299</v>
      </c>
    </row>
    <row r="28" spans="1:16" x14ac:dyDescent="0.25">
      <c r="A28" s="35" t="str">
        <f>IF(I28&lt;&gt;"",1+MAX($A$1:A27),"")</f>
        <v/>
      </c>
      <c r="B28" s="37"/>
      <c r="C28" s="37"/>
      <c r="D28" s="23"/>
      <c r="E28" s="24"/>
      <c r="F28" s="8"/>
      <c r="G28" s="8"/>
      <c r="H28" s="8"/>
      <c r="J28" s="40"/>
      <c r="K28" s="40"/>
      <c r="L28" s="40"/>
      <c r="M28" s="40"/>
      <c r="N28" s="8"/>
      <c r="O28" s="8"/>
      <c r="P28" s="9"/>
    </row>
    <row r="29" spans="1:16" x14ac:dyDescent="0.25">
      <c r="A29" s="35" t="str">
        <f>IF(I29&lt;&gt;"",1+MAX($A$1:A28),"")</f>
        <v/>
      </c>
      <c r="B29" s="37"/>
      <c r="C29" s="37"/>
      <c r="D29" s="48"/>
      <c r="E29" s="49" t="s">
        <v>40</v>
      </c>
      <c r="F29" s="8"/>
      <c r="G29" s="8"/>
      <c r="H29" s="8"/>
      <c r="J29" s="40"/>
      <c r="K29" s="40"/>
      <c r="L29" s="40"/>
      <c r="M29" s="40"/>
      <c r="N29" s="8"/>
      <c r="O29" s="8"/>
      <c r="P29" s="9"/>
    </row>
    <row r="30" spans="1:16" x14ac:dyDescent="0.25">
      <c r="A30" s="35" t="str">
        <f>IF(I30&lt;&gt;"",1+MAX($A$1:A29),"")</f>
        <v/>
      </c>
      <c r="B30" s="37"/>
      <c r="C30" s="37"/>
      <c r="D30" s="23"/>
      <c r="E30" s="24"/>
      <c r="F30" s="8"/>
      <c r="G30" s="8"/>
      <c r="H30" s="8"/>
      <c r="J30" s="40"/>
      <c r="K30" s="40"/>
      <c r="L30" s="40"/>
      <c r="M30" s="40"/>
      <c r="N30" s="8"/>
      <c r="O30" s="8"/>
      <c r="P30" s="9"/>
    </row>
    <row r="31" spans="1:16" x14ac:dyDescent="0.25">
      <c r="A31" s="35" t="str">
        <f>IF(I31&lt;&gt;"",1+MAX($A$1:A30),"")</f>
        <v/>
      </c>
      <c r="B31" s="37"/>
      <c r="C31" s="37"/>
      <c r="D31" s="50"/>
      <c r="E31" s="51" t="s">
        <v>87</v>
      </c>
      <c r="F31" s="8"/>
      <c r="G31" s="8"/>
      <c r="H31" s="8"/>
      <c r="J31" s="40"/>
      <c r="K31" s="40"/>
      <c r="L31" s="40"/>
      <c r="M31" s="40"/>
      <c r="N31" s="8"/>
      <c r="O31" s="8"/>
      <c r="P31" s="9"/>
    </row>
    <row r="32" spans="1:16" x14ac:dyDescent="0.25">
      <c r="A32" s="35" t="str">
        <f>IF(I32&lt;&gt;"",1+MAX($A$1:A31),"")</f>
        <v/>
      </c>
      <c r="B32" s="37"/>
      <c r="C32" s="37"/>
      <c r="D32" s="23"/>
      <c r="E32" s="24"/>
      <c r="F32" s="8"/>
      <c r="G32" s="8"/>
      <c r="H32" s="8"/>
      <c r="J32" s="40"/>
      <c r="K32" s="40"/>
      <c r="L32" s="40"/>
      <c r="M32" s="40"/>
      <c r="N32" s="8"/>
      <c r="O32" s="8"/>
      <c r="P32" s="9"/>
    </row>
    <row r="33" spans="1:16" s="8" customFormat="1" ht="14.4" x14ac:dyDescent="0.25">
      <c r="A33" s="35">
        <f>IF(I33&lt;&gt;"",1+MAX($A$1:A32),"")</f>
        <v>13</v>
      </c>
      <c r="B33" s="37" t="s">
        <v>603</v>
      </c>
      <c r="C33" s="37" t="s">
        <v>602</v>
      </c>
      <c r="E33" s="33" t="s">
        <v>88</v>
      </c>
      <c r="F33" s="6">
        <v>558.9</v>
      </c>
      <c r="G33" s="1">
        <v>0.1</v>
      </c>
      <c r="H33" s="2">
        <f t="shared" ref="H33" si="10">F33*(1+G33)</f>
        <v>614.79000000000008</v>
      </c>
      <c r="I33" s="15" t="s">
        <v>27</v>
      </c>
      <c r="J33" s="95">
        <v>3.42</v>
      </c>
      <c r="K33" s="96">
        <f>J33*H33</f>
        <v>2102.5818000000004</v>
      </c>
      <c r="L33" s="96">
        <v>2.58</v>
      </c>
      <c r="M33" s="96">
        <f>L33*H33</f>
        <v>1586.1582000000003</v>
      </c>
      <c r="N33" s="95">
        <v>6</v>
      </c>
      <c r="O33" s="4">
        <f t="shared" ref="O33" si="11">N33*H33</f>
        <v>3688.7400000000007</v>
      </c>
      <c r="P33" s="9"/>
    </row>
    <row r="34" spans="1:16" s="8" customFormat="1" ht="14.4" x14ac:dyDescent="0.25">
      <c r="A34" s="35">
        <f>IF(I34&lt;&gt;"",1+MAX($A$1:A33),"")</f>
        <v>14</v>
      </c>
      <c r="B34" s="37" t="s">
        <v>603</v>
      </c>
      <c r="C34" s="37" t="s">
        <v>602</v>
      </c>
      <c r="E34" s="33" t="s">
        <v>136</v>
      </c>
      <c r="F34" s="6">
        <v>558.9</v>
      </c>
      <c r="G34" s="1">
        <v>0.1</v>
      </c>
      <c r="H34" s="2">
        <f t="shared" ref="H34" si="12">F34*(1+G34)</f>
        <v>614.79000000000008</v>
      </c>
      <c r="I34" s="15" t="s">
        <v>27</v>
      </c>
      <c r="J34" s="95">
        <v>1.36</v>
      </c>
      <c r="K34" s="96">
        <f>J34*H34</f>
        <v>836.11440000000016</v>
      </c>
      <c r="L34" s="96">
        <v>0.64</v>
      </c>
      <c r="M34" s="96">
        <f>L34*H34</f>
        <v>393.46560000000005</v>
      </c>
      <c r="N34" s="95">
        <v>2</v>
      </c>
      <c r="O34" s="4">
        <f t="shared" ref="O34" si="13">N34*H34</f>
        <v>1229.5800000000002</v>
      </c>
      <c r="P34" s="9"/>
    </row>
    <row r="35" spans="1:16" x14ac:dyDescent="0.25">
      <c r="A35" s="35" t="str">
        <f>IF(I35&lt;&gt;"",1+MAX($A$1:A34),"")</f>
        <v/>
      </c>
      <c r="B35" s="37"/>
      <c r="C35" s="37"/>
      <c r="D35" s="23"/>
      <c r="E35" s="24"/>
      <c r="F35" s="8"/>
      <c r="G35" s="8"/>
      <c r="H35" s="8"/>
      <c r="J35" s="40"/>
      <c r="K35" s="40"/>
      <c r="L35" s="40"/>
      <c r="M35" s="40"/>
      <c r="N35" s="8"/>
      <c r="O35" s="8"/>
      <c r="P35" s="9"/>
    </row>
    <row r="36" spans="1:16" x14ac:dyDescent="0.25">
      <c r="A36" s="35" t="str">
        <f>IF(I36&lt;&gt;"",1+MAX($A$1:A35),"")</f>
        <v/>
      </c>
      <c r="B36" s="37"/>
      <c r="C36" s="37"/>
      <c r="D36" s="50"/>
      <c r="E36" s="51" t="s">
        <v>70</v>
      </c>
      <c r="F36" s="8"/>
      <c r="G36" s="8"/>
      <c r="H36" s="8"/>
      <c r="J36" s="40"/>
      <c r="K36" s="40"/>
      <c r="L36" s="40"/>
      <c r="M36" s="40"/>
      <c r="N36" s="8"/>
      <c r="O36" s="8"/>
      <c r="P36" s="9"/>
    </row>
    <row r="37" spans="1:16" x14ac:dyDescent="0.25">
      <c r="A37" s="35" t="str">
        <f>IF(I37&lt;&gt;"",1+MAX($A$1:A36),"")</f>
        <v/>
      </c>
      <c r="B37" s="37"/>
      <c r="C37" s="37"/>
      <c r="D37" s="23"/>
      <c r="E37" s="24"/>
      <c r="F37" s="8"/>
      <c r="G37" s="8"/>
      <c r="H37" s="8"/>
      <c r="J37" s="40"/>
      <c r="K37" s="40"/>
      <c r="L37" s="40"/>
      <c r="M37" s="40"/>
      <c r="N37" s="8"/>
      <c r="O37" s="8"/>
      <c r="P37" s="9"/>
    </row>
    <row r="38" spans="1:16" s="8" customFormat="1" ht="14.4" x14ac:dyDescent="0.25">
      <c r="A38" s="35">
        <f>IF(I38&lt;&gt;"",1+MAX($A$1:A37),"")</f>
        <v>15</v>
      </c>
      <c r="B38" s="37" t="s">
        <v>603</v>
      </c>
      <c r="C38" s="37" t="s">
        <v>604</v>
      </c>
      <c r="E38" s="33" t="s">
        <v>137</v>
      </c>
      <c r="F38" s="6">
        <v>771.46</v>
      </c>
      <c r="G38" s="1">
        <v>0.1</v>
      </c>
      <c r="H38" s="2">
        <f t="shared" ref="H38" si="14">F38*(1+G38)</f>
        <v>848.60600000000011</v>
      </c>
      <c r="I38" s="15" t="s">
        <v>27</v>
      </c>
      <c r="J38" s="95">
        <v>3.42</v>
      </c>
      <c r="K38" s="96">
        <f>J38*H38</f>
        <v>2902.2325200000005</v>
      </c>
      <c r="L38" s="96">
        <v>2.58</v>
      </c>
      <c r="M38" s="96">
        <f>L38*H38</f>
        <v>2189.4034800000004</v>
      </c>
      <c r="N38" s="95">
        <v>6</v>
      </c>
      <c r="O38" s="4">
        <f t="shared" ref="O38" si="15">N38*H38</f>
        <v>5091.6360000000004</v>
      </c>
      <c r="P38" s="9"/>
    </row>
    <row r="39" spans="1:16" s="8" customFormat="1" ht="14.4" x14ac:dyDescent="0.25">
      <c r="A39" s="35">
        <f>IF(I39&lt;&gt;"",1+MAX($A$1:A38),"")</f>
        <v>16</v>
      </c>
      <c r="B39" s="37" t="s">
        <v>603</v>
      </c>
      <c r="C39" s="37" t="s">
        <v>604</v>
      </c>
      <c r="E39" s="33" t="s">
        <v>138</v>
      </c>
      <c r="F39" s="6">
        <f>F38/1.5*2*0.668</f>
        <v>687.11370666666676</v>
      </c>
      <c r="G39" s="1">
        <v>0.1</v>
      </c>
      <c r="H39" s="2">
        <f t="shared" ref="H39" si="16">F39*(1+G39)</f>
        <v>755.82507733333352</v>
      </c>
      <c r="I39" s="15" t="s">
        <v>60</v>
      </c>
      <c r="J39" s="95">
        <v>1.7000000000000002</v>
      </c>
      <c r="K39" s="96">
        <f>J39*H39</f>
        <v>1284.9026314666671</v>
      </c>
      <c r="L39" s="96">
        <v>0.8</v>
      </c>
      <c r="M39" s="96">
        <f>L39*H39</f>
        <v>604.66006186666687</v>
      </c>
      <c r="N39" s="95">
        <v>2.5</v>
      </c>
      <c r="O39" s="4">
        <f t="shared" ref="O39" si="17">N39*H39</f>
        <v>1889.5626933333338</v>
      </c>
      <c r="P39" s="9"/>
    </row>
    <row r="40" spans="1:16" x14ac:dyDescent="0.25">
      <c r="A40" s="35" t="str">
        <f>IF(I40&lt;&gt;"",1+MAX($A$1:A39),"")</f>
        <v/>
      </c>
      <c r="B40" s="37"/>
      <c r="C40" s="37"/>
      <c r="D40" s="23"/>
      <c r="E40" s="24"/>
      <c r="F40" s="8"/>
      <c r="G40" s="8"/>
      <c r="H40" s="8"/>
      <c r="J40" s="40"/>
      <c r="K40" s="40"/>
      <c r="L40" s="40"/>
      <c r="M40" s="40"/>
      <c r="N40" s="8"/>
      <c r="O40" s="8"/>
      <c r="P40" s="9"/>
    </row>
    <row r="41" spans="1:16" x14ac:dyDescent="0.25">
      <c r="A41" s="35" t="str">
        <f>IF(I41&lt;&gt;"",1+MAX($A$1:A40),"")</f>
        <v/>
      </c>
      <c r="B41" s="37"/>
      <c r="C41" s="37"/>
      <c r="D41" s="50"/>
      <c r="E41" s="51" t="s">
        <v>83</v>
      </c>
      <c r="F41" s="8"/>
      <c r="G41" s="8"/>
      <c r="H41" s="8"/>
      <c r="J41" s="40"/>
      <c r="K41" s="40"/>
      <c r="L41" s="40"/>
      <c r="M41" s="40"/>
      <c r="N41" s="8"/>
      <c r="O41" s="8"/>
      <c r="P41" s="9"/>
    </row>
    <row r="42" spans="1:16" x14ac:dyDescent="0.25">
      <c r="A42" s="35" t="str">
        <f>IF(I42&lt;&gt;"",1+MAX($A$1:A41),"")</f>
        <v/>
      </c>
      <c r="B42" s="37"/>
      <c r="C42" s="37"/>
      <c r="D42" s="23"/>
      <c r="E42" s="24"/>
      <c r="F42" s="8"/>
      <c r="G42" s="8"/>
      <c r="H42" s="8"/>
      <c r="J42" s="40"/>
      <c r="K42" s="40"/>
      <c r="L42" s="40"/>
      <c r="M42" s="40"/>
      <c r="N42" s="8"/>
      <c r="O42" s="8"/>
      <c r="P42" s="9"/>
    </row>
    <row r="43" spans="1:16" s="8" customFormat="1" ht="14.4" x14ac:dyDescent="0.25">
      <c r="A43" s="35">
        <f>IF(I43&lt;&gt;"",1+MAX($A$1:A42),"")</f>
        <v>17</v>
      </c>
      <c r="B43" s="37" t="s">
        <v>603</v>
      </c>
      <c r="C43" s="37" t="s">
        <v>603</v>
      </c>
      <c r="E43" s="33" t="s">
        <v>139</v>
      </c>
      <c r="F43" s="6">
        <v>9.42</v>
      </c>
      <c r="G43" s="1">
        <v>0.1</v>
      </c>
      <c r="H43" s="2">
        <f t="shared" ref="H43" si="18">F43*(1+G43)</f>
        <v>10.362</v>
      </c>
      <c r="I43" s="15" t="s">
        <v>41</v>
      </c>
      <c r="J43" s="95">
        <v>258.5</v>
      </c>
      <c r="K43" s="96">
        <f>J43*H43</f>
        <v>2678.5770000000002</v>
      </c>
      <c r="L43" s="96">
        <v>291.5</v>
      </c>
      <c r="M43" s="96">
        <f>L43*H43</f>
        <v>3020.5230000000001</v>
      </c>
      <c r="N43" s="95">
        <v>550</v>
      </c>
      <c r="O43" s="4">
        <f t="shared" ref="O43" si="19">N43*H43</f>
        <v>5699.1</v>
      </c>
      <c r="P43" s="9"/>
    </row>
    <row r="44" spans="1:16" s="8" customFormat="1" ht="14.4" x14ac:dyDescent="0.25">
      <c r="A44" s="35">
        <f>IF(I44&lt;&gt;"",1+MAX($A$1:A43),"")</f>
        <v>18</v>
      </c>
      <c r="B44" s="37" t="s">
        <v>603</v>
      </c>
      <c r="C44" s="37" t="s">
        <v>603</v>
      </c>
      <c r="E44" s="33" t="s">
        <v>1183</v>
      </c>
      <c r="F44" s="6">
        <f>12*6*1.5*12</f>
        <v>1296</v>
      </c>
      <c r="G44" s="1">
        <v>0.1</v>
      </c>
      <c r="H44" s="2">
        <f t="shared" ref="H44:H45" si="20">F44*(1+G44)</f>
        <v>1425.6000000000001</v>
      </c>
      <c r="I44" s="15" t="s">
        <v>60</v>
      </c>
      <c r="J44" s="95">
        <v>2.1760000000000002</v>
      </c>
      <c r="K44" s="96">
        <f>J44*H44</f>
        <v>3102.1056000000003</v>
      </c>
      <c r="L44" s="96">
        <v>1.024</v>
      </c>
      <c r="M44" s="96">
        <f>L44*H44</f>
        <v>1459.8144000000002</v>
      </c>
      <c r="N44" s="95">
        <v>3.2</v>
      </c>
      <c r="O44" s="4">
        <f t="shared" ref="O44:O45" si="21">N44*H44</f>
        <v>4561.920000000001</v>
      </c>
      <c r="P44" s="9"/>
    </row>
    <row r="45" spans="1:16" s="8" customFormat="1" ht="14.4" x14ac:dyDescent="0.25">
      <c r="A45" s="35">
        <f>IF(I45&lt;&gt;"",1+MAX($A$1:A44),"")</f>
        <v>19</v>
      </c>
      <c r="B45" s="37" t="s">
        <v>603</v>
      </c>
      <c r="C45" s="37" t="s">
        <v>603</v>
      </c>
      <c r="E45" s="33" t="s">
        <v>140</v>
      </c>
      <c r="F45" s="6">
        <v>382.52735999999999</v>
      </c>
      <c r="G45" s="1">
        <v>0.1</v>
      </c>
      <c r="H45" s="2">
        <f t="shared" si="20"/>
        <v>420.78009600000001</v>
      </c>
      <c r="I45" s="15" t="s">
        <v>60</v>
      </c>
      <c r="J45" s="95">
        <v>1.7000000000000002</v>
      </c>
      <c r="K45" s="96">
        <f>J45*H45</f>
        <v>715.32616320000011</v>
      </c>
      <c r="L45" s="96">
        <v>0.8</v>
      </c>
      <c r="M45" s="96">
        <f>L45*H45</f>
        <v>336.62407680000001</v>
      </c>
      <c r="N45" s="95">
        <v>2.5</v>
      </c>
      <c r="O45" s="4">
        <f t="shared" si="21"/>
        <v>1051.9502400000001</v>
      </c>
      <c r="P45" s="9"/>
    </row>
    <row r="46" spans="1:16" x14ac:dyDescent="0.25">
      <c r="A46" s="35" t="str">
        <f>IF(I46&lt;&gt;"",1+MAX($A$1:A45),"")</f>
        <v/>
      </c>
      <c r="B46" s="37"/>
      <c r="C46" s="37"/>
      <c r="D46" s="23"/>
      <c r="E46" s="24"/>
      <c r="F46" s="8"/>
      <c r="G46" s="8"/>
      <c r="H46" s="8"/>
      <c r="J46" s="40"/>
      <c r="K46" s="40"/>
      <c r="L46" s="40"/>
      <c r="M46" s="40"/>
      <c r="N46" s="8"/>
      <c r="O46" s="8"/>
      <c r="P46" s="9"/>
    </row>
    <row r="47" spans="1:16" s="8" customFormat="1" ht="14.4" x14ac:dyDescent="0.25">
      <c r="A47" s="35">
        <f>IF(I47&lt;&gt;"",1+MAX($A$1:A46),"")</f>
        <v>20</v>
      </c>
      <c r="B47" s="37" t="s">
        <v>603</v>
      </c>
      <c r="C47" s="37" t="s">
        <v>603</v>
      </c>
      <c r="E47" s="33" t="s">
        <v>141</v>
      </c>
      <c r="F47" s="6">
        <v>6.28</v>
      </c>
      <c r="G47" s="1">
        <v>0.1</v>
      </c>
      <c r="H47" s="2">
        <f t="shared" ref="H47:H49" si="22">F47*(1+G47)</f>
        <v>6.9080000000000013</v>
      </c>
      <c r="I47" s="15" t="s">
        <v>41</v>
      </c>
      <c r="J47" s="95">
        <v>258.5</v>
      </c>
      <c r="K47" s="96">
        <f>J47*H47</f>
        <v>1785.7180000000003</v>
      </c>
      <c r="L47" s="96">
        <v>291.5</v>
      </c>
      <c r="M47" s="96">
        <f>L47*H47</f>
        <v>2013.6820000000005</v>
      </c>
      <c r="N47" s="95">
        <v>550</v>
      </c>
      <c r="O47" s="4">
        <f t="shared" ref="O47:O49" si="23">N47*H47</f>
        <v>3799.4000000000005</v>
      </c>
      <c r="P47" s="9"/>
    </row>
    <row r="48" spans="1:16" s="8" customFormat="1" ht="14.4" x14ac:dyDescent="0.25">
      <c r="A48" s="35">
        <f>IF(I48&lt;&gt;"",1+MAX($A$1:A47),"")</f>
        <v>21</v>
      </c>
      <c r="B48" s="37" t="s">
        <v>603</v>
      </c>
      <c r="C48" s="37" t="s">
        <v>603</v>
      </c>
      <c r="E48" s="33" t="s">
        <v>1183</v>
      </c>
      <c r="F48" s="6">
        <f>16*6*1.5*6</f>
        <v>864</v>
      </c>
      <c r="G48" s="1">
        <v>0.1</v>
      </c>
      <c r="H48" s="2">
        <f t="shared" si="22"/>
        <v>950.40000000000009</v>
      </c>
      <c r="I48" s="15" t="s">
        <v>60</v>
      </c>
      <c r="J48" s="95">
        <v>2.1760000000000002</v>
      </c>
      <c r="K48" s="96">
        <f>J48*H48</f>
        <v>2068.0704000000005</v>
      </c>
      <c r="L48" s="96">
        <v>1.024</v>
      </c>
      <c r="M48" s="96">
        <f>L48*H48</f>
        <v>973.20960000000014</v>
      </c>
      <c r="N48" s="95">
        <v>3.2</v>
      </c>
      <c r="O48" s="4">
        <f t="shared" si="23"/>
        <v>3041.2800000000007</v>
      </c>
      <c r="P48" s="9"/>
    </row>
    <row r="49" spans="1:16" s="8" customFormat="1" ht="14.4" x14ac:dyDescent="0.25">
      <c r="A49" s="35">
        <f>IF(I49&lt;&gt;"",1+MAX($A$1:A48),"")</f>
        <v>22</v>
      </c>
      <c r="B49" s="37" t="s">
        <v>603</v>
      </c>
      <c r="C49" s="37" t="s">
        <v>603</v>
      </c>
      <c r="E49" s="33" t="s">
        <v>140</v>
      </c>
      <c r="F49" s="6">
        <v>255.01</v>
      </c>
      <c r="G49" s="1">
        <v>0.1</v>
      </c>
      <c r="H49" s="2">
        <f t="shared" si="22"/>
        <v>280.51100000000002</v>
      </c>
      <c r="I49" s="15" t="s">
        <v>60</v>
      </c>
      <c r="J49" s="95">
        <v>1.7000000000000002</v>
      </c>
      <c r="K49" s="96">
        <f>J49*H49</f>
        <v>476.8687000000001</v>
      </c>
      <c r="L49" s="96">
        <v>0.8</v>
      </c>
      <c r="M49" s="96">
        <f>L49*H49</f>
        <v>224.40880000000004</v>
      </c>
      <c r="N49" s="95">
        <v>2.5</v>
      </c>
      <c r="O49" s="4">
        <f t="shared" si="23"/>
        <v>701.27750000000003</v>
      </c>
      <c r="P49" s="9"/>
    </row>
    <row r="50" spans="1:16" x14ac:dyDescent="0.25">
      <c r="A50" s="35" t="str">
        <f>IF(I50&lt;&gt;"",1+MAX($A$1:A49),"")</f>
        <v/>
      </c>
      <c r="B50" s="37"/>
      <c r="C50" s="37"/>
      <c r="D50" s="23"/>
      <c r="E50" s="33"/>
      <c r="F50" s="6"/>
      <c r="G50" s="8"/>
      <c r="H50" s="8"/>
      <c r="J50" s="40"/>
      <c r="K50" s="40"/>
      <c r="L50" s="40"/>
      <c r="M50" s="40"/>
      <c r="N50" s="8"/>
      <c r="O50" s="8"/>
      <c r="P50" s="9"/>
    </row>
    <row r="51" spans="1:16" x14ac:dyDescent="0.25">
      <c r="A51" s="35" t="str">
        <f>IF(I51&lt;&gt;"",1+MAX($A$1:A50),"")</f>
        <v/>
      </c>
      <c r="B51" s="37"/>
      <c r="C51" s="37"/>
      <c r="D51" s="50"/>
      <c r="E51" s="51" t="s">
        <v>144</v>
      </c>
      <c r="F51" s="8"/>
      <c r="G51" s="8"/>
      <c r="H51" s="8"/>
      <c r="J51" s="40"/>
      <c r="K51" s="40"/>
      <c r="L51" s="40"/>
      <c r="M51" s="40"/>
      <c r="N51" s="8"/>
      <c r="O51" s="8"/>
      <c r="P51" s="9"/>
    </row>
    <row r="52" spans="1:16" x14ac:dyDescent="0.25">
      <c r="A52" s="35" t="str">
        <f>IF(I52&lt;&gt;"",1+MAX($A$1:A51),"")</f>
        <v/>
      </c>
      <c r="B52" s="37"/>
      <c r="C52" s="37"/>
      <c r="D52" s="23"/>
      <c r="E52" s="24"/>
      <c r="F52" s="8"/>
      <c r="G52" s="8"/>
      <c r="H52" s="8"/>
      <c r="J52" s="40"/>
      <c r="K52" s="40"/>
      <c r="L52" s="40"/>
      <c r="M52" s="40"/>
      <c r="N52" s="8"/>
      <c r="O52" s="8"/>
      <c r="P52" s="9"/>
    </row>
    <row r="53" spans="1:16" s="8" customFormat="1" ht="14.4" x14ac:dyDescent="0.25">
      <c r="A53" s="35">
        <f>IF(I53&lt;&gt;"",1+MAX($A$1:A52),"")</f>
        <v>23</v>
      </c>
      <c r="B53" s="37" t="s">
        <v>605</v>
      </c>
      <c r="C53" s="37" t="s">
        <v>604</v>
      </c>
      <c r="E53" s="33" t="s">
        <v>1184</v>
      </c>
      <c r="F53" s="6">
        <f>1*196.95*10/27</f>
        <v>72.944444444444443</v>
      </c>
      <c r="G53" s="1">
        <v>0.1</v>
      </c>
      <c r="H53" s="2">
        <f t="shared" ref="H53:H54" si="24">F53*(1+G53)</f>
        <v>80.238888888888894</v>
      </c>
      <c r="I53" s="15" t="s">
        <v>41</v>
      </c>
      <c r="J53" s="95">
        <v>220.89999999999998</v>
      </c>
      <c r="K53" s="96">
        <f>J53*H53</f>
        <v>17724.770555555555</v>
      </c>
      <c r="L53" s="96">
        <v>249.10000000000002</v>
      </c>
      <c r="M53" s="96">
        <f>L53*H53</f>
        <v>19987.507222222226</v>
      </c>
      <c r="N53" s="95">
        <v>470</v>
      </c>
      <c r="O53" s="4">
        <f t="shared" ref="O53:O54" si="25">N53*H53</f>
        <v>37712.277777777781</v>
      </c>
      <c r="P53" s="9"/>
    </row>
    <row r="54" spans="1:16" s="8" customFormat="1" ht="14.4" x14ac:dyDescent="0.25">
      <c r="A54" s="35">
        <f>IF(I54&lt;&gt;"",1+MAX($A$1:A53),"")</f>
        <v>24</v>
      </c>
      <c r="B54" s="37" t="s">
        <v>605</v>
      </c>
      <c r="C54" s="37" t="s">
        <v>604</v>
      </c>
      <c r="E54" s="33" t="s">
        <v>142</v>
      </c>
      <c r="F54" s="6">
        <f>(196.95*10)/2*2*0.668</f>
        <v>1315.626</v>
      </c>
      <c r="G54" s="1">
        <v>0.1</v>
      </c>
      <c r="H54" s="2">
        <f t="shared" si="24"/>
        <v>1447.1886000000002</v>
      </c>
      <c r="I54" s="15" t="s">
        <v>60</v>
      </c>
      <c r="J54" s="95">
        <v>1.7000000000000002</v>
      </c>
      <c r="K54" s="96">
        <f>J54*H54</f>
        <v>2460.2206200000005</v>
      </c>
      <c r="L54" s="96">
        <v>0.8</v>
      </c>
      <c r="M54" s="96">
        <f>L54*H54</f>
        <v>1157.7508800000003</v>
      </c>
      <c r="N54" s="95">
        <v>2.5</v>
      </c>
      <c r="O54" s="4">
        <f t="shared" si="25"/>
        <v>3617.9715000000006</v>
      </c>
      <c r="P54" s="9"/>
    </row>
    <row r="55" spans="1:16" s="8" customFormat="1" ht="14.4" x14ac:dyDescent="0.25">
      <c r="A55" s="35">
        <f>IF(I55&lt;&gt;"",1+MAX($A$1:A54),"")</f>
        <v>25</v>
      </c>
      <c r="B55" s="37" t="s">
        <v>605</v>
      </c>
      <c r="C55" s="37" t="s">
        <v>604</v>
      </c>
      <c r="E55" s="33" t="s">
        <v>143</v>
      </c>
      <c r="F55" s="6">
        <f>(196.95*10)/0.5*1.5</f>
        <v>5908.5</v>
      </c>
      <c r="G55" s="1">
        <v>0.1</v>
      </c>
      <c r="H55" s="2">
        <f t="shared" ref="H55" si="26">F55*(1+G55)</f>
        <v>6499.35</v>
      </c>
      <c r="I55" s="15" t="s">
        <v>60</v>
      </c>
      <c r="J55" s="95">
        <v>2.1760000000000002</v>
      </c>
      <c r="K55" s="96">
        <f>J55*H55</f>
        <v>14142.585600000002</v>
      </c>
      <c r="L55" s="96">
        <v>1.024</v>
      </c>
      <c r="M55" s="96">
        <f>L55*H55</f>
        <v>6655.3344000000006</v>
      </c>
      <c r="N55" s="95">
        <v>3.2</v>
      </c>
      <c r="O55" s="4">
        <f t="shared" ref="O55" si="27">N55*H55</f>
        <v>20797.920000000002</v>
      </c>
      <c r="P55" s="9"/>
    </row>
    <row r="56" spans="1:16" s="8" customFormat="1" ht="14.4" x14ac:dyDescent="0.25">
      <c r="A56" s="35">
        <f>IF(I56&lt;&gt;"",1+MAX($A$1:A55),"")</f>
        <v>26</v>
      </c>
      <c r="B56" s="37" t="s">
        <v>605</v>
      </c>
      <c r="C56" s="37" t="s">
        <v>604</v>
      </c>
      <c r="E56" s="33" t="s">
        <v>1182</v>
      </c>
      <c r="F56" s="6">
        <f>(196.95*10)/2*0.668</f>
        <v>657.81299999999999</v>
      </c>
      <c r="G56" s="1">
        <v>0.1</v>
      </c>
      <c r="H56" s="2">
        <f t="shared" ref="H56" si="28">F56*(1+G56)</f>
        <v>723.59430000000009</v>
      </c>
      <c r="I56" s="15" t="s">
        <v>60</v>
      </c>
      <c r="J56" s="95">
        <v>1.7000000000000002</v>
      </c>
      <c r="K56" s="96">
        <f>J56*H56</f>
        <v>1230.1103100000003</v>
      </c>
      <c r="L56" s="96">
        <v>0.8</v>
      </c>
      <c r="M56" s="96">
        <f>L56*H56</f>
        <v>578.87544000000014</v>
      </c>
      <c r="N56" s="95">
        <v>2.5</v>
      </c>
      <c r="O56" s="4">
        <f t="shared" ref="O56" si="29">N56*H56</f>
        <v>1808.9857500000003</v>
      </c>
      <c r="P56" s="9"/>
    </row>
    <row r="57" spans="1:16" x14ac:dyDescent="0.25">
      <c r="A57" s="35" t="str">
        <f>IF(I57&lt;&gt;"",1+MAX($A$1:A56),"")</f>
        <v/>
      </c>
      <c r="B57" s="37"/>
      <c r="C57" s="37"/>
      <c r="D57" s="23"/>
      <c r="E57" s="33"/>
      <c r="F57" s="6"/>
      <c r="G57" s="8"/>
      <c r="H57" s="8"/>
      <c r="J57" s="40"/>
      <c r="K57" s="40"/>
      <c r="L57" s="40"/>
      <c r="M57" s="40"/>
      <c r="N57" s="8"/>
      <c r="O57" s="8"/>
      <c r="P57" s="9"/>
    </row>
    <row r="58" spans="1:16" x14ac:dyDescent="0.25">
      <c r="A58" s="35" t="str">
        <f>IF(I58&lt;&gt;"",1+MAX($A$1:A57),"")</f>
        <v/>
      </c>
      <c r="B58" s="37"/>
      <c r="C58" s="37"/>
      <c r="D58" s="50"/>
      <c r="E58" s="51" t="s">
        <v>1185</v>
      </c>
      <c r="F58" s="8"/>
      <c r="G58" s="8"/>
      <c r="H58" s="8"/>
      <c r="J58" s="40"/>
      <c r="K58" s="40"/>
      <c r="L58" s="40"/>
      <c r="M58" s="40"/>
      <c r="N58" s="8"/>
      <c r="O58" s="8"/>
      <c r="P58" s="9"/>
    </row>
    <row r="59" spans="1:16" x14ac:dyDescent="0.25">
      <c r="A59" s="35" t="str">
        <f>IF(I59&lt;&gt;"",1+MAX($A$1:A58),"")</f>
        <v/>
      </c>
      <c r="B59" s="37"/>
      <c r="C59" s="37"/>
      <c r="D59" s="23"/>
      <c r="E59" s="24"/>
      <c r="F59" s="8"/>
      <c r="G59" s="8"/>
      <c r="H59" s="8"/>
      <c r="J59" s="40"/>
      <c r="K59" s="40"/>
      <c r="L59" s="40"/>
      <c r="M59" s="40"/>
      <c r="N59" s="8"/>
      <c r="O59" s="8"/>
      <c r="P59" s="9"/>
    </row>
    <row r="60" spans="1:16" s="8" customFormat="1" ht="14.4" x14ac:dyDescent="0.25">
      <c r="A60" s="35">
        <f>IF(I60&lt;&gt;"",1+MAX($A$1:A59),"")</f>
        <v>27</v>
      </c>
      <c r="B60" s="37" t="s">
        <v>605</v>
      </c>
      <c r="C60" s="37" t="s">
        <v>604</v>
      </c>
      <c r="E60" s="33" t="s">
        <v>146</v>
      </c>
      <c r="F60" s="6">
        <f>1.16*2464.44/27</f>
        <v>105.87964444444444</v>
      </c>
      <c r="G60" s="1">
        <v>0.1</v>
      </c>
      <c r="H60" s="2">
        <f t="shared" ref="H60:H63" si="30">F60*(1+G60)</f>
        <v>116.46760888888889</v>
      </c>
      <c r="I60" s="15" t="s">
        <v>41</v>
      </c>
      <c r="J60" s="95">
        <v>246.75</v>
      </c>
      <c r="K60" s="96">
        <f>J60*H60</f>
        <v>28738.382493333334</v>
      </c>
      <c r="L60" s="96">
        <v>278.25</v>
      </c>
      <c r="M60" s="96">
        <f>L60*H60</f>
        <v>32407.112173333335</v>
      </c>
      <c r="N60" s="95">
        <v>525</v>
      </c>
      <c r="O60" s="4">
        <f t="shared" ref="O60:O63" si="31">N60*H60</f>
        <v>61145.494666666666</v>
      </c>
      <c r="P60" s="9"/>
    </row>
    <row r="61" spans="1:16" s="8" customFormat="1" ht="14.4" x14ac:dyDescent="0.25">
      <c r="A61" s="35">
        <f>IF(I61&lt;&gt;"",1+MAX($A$1:A60),"")</f>
        <v>28</v>
      </c>
      <c r="B61" s="37" t="s">
        <v>605</v>
      </c>
      <c r="C61" s="37" t="s">
        <v>604</v>
      </c>
      <c r="E61" s="33" t="s">
        <v>145</v>
      </c>
      <c r="F61" s="6">
        <f>2464.44/1*2*2*1.5</f>
        <v>14786.64</v>
      </c>
      <c r="G61" s="1">
        <v>0.1</v>
      </c>
      <c r="H61" s="2">
        <f t="shared" si="30"/>
        <v>16265.304</v>
      </c>
      <c r="I61" s="15" t="s">
        <v>60</v>
      </c>
      <c r="J61" s="95">
        <v>2.1760000000000002</v>
      </c>
      <c r="K61" s="96">
        <f>J61*H61</f>
        <v>35393.301504000003</v>
      </c>
      <c r="L61" s="96">
        <v>1.024</v>
      </c>
      <c r="M61" s="96">
        <f>L61*H61</f>
        <v>16655.671296</v>
      </c>
      <c r="N61" s="95">
        <v>3.2</v>
      </c>
      <c r="O61" s="4">
        <f t="shared" si="31"/>
        <v>52048.972800000003</v>
      </c>
      <c r="P61" s="9"/>
    </row>
    <row r="62" spans="1:16" s="8" customFormat="1" ht="14.4" x14ac:dyDescent="0.25">
      <c r="A62" s="35">
        <f>IF(I62&lt;&gt;"",1+MAX($A$1:A61),"")</f>
        <v>29</v>
      </c>
      <c r="B62" s="37" t="s">
        <v>605</v>
      </c>
      <c r="C62" s="37" t="s">
        <v>604</v>
      </c>
      <c r="E62" s="33" t="s">
        <v>147</v>
      </c>
      <c r="F62" s="6">
        <f>(207.32/0.5)*9*1.5</f>
        <v>5597.6399999999994</v>
      </c>
      <c r="G62" s="1">
        <v>0.1</v>
      </c>
      <c r="H62" s="2">
        <f t="shared" si="30"/>
        <v>6157.4039999999995</v>
      </c>
      <c r="I62" s="15" t="s">
        <v>60</v>
      </c>
      <c r="J62" s="95">
        <v>2.1760000000000002</v>
      </c>
      <c r="K62" s="96">
        <f>J62*H62</f>
        <v>13398.511103999999</v>
      </c>
      <c r="L62" s="96">
        <v>1.024</v>
      </c>
      <c r="M62" s="96">
        <f>L62*H62</f>
        <v>6305.1816959999996</v>
      </c>
      <c r="N62" s="95">
        <v>3.2</v>
      </c>
      <c r="O62" s="4">
        <f t="shared" si="31"/>
        <v>19703.692800000001</v>
      </c>
      <c r="P62" s="9"/>
    </row>
    <row r="63" spans="1:16" s="8" customFormat="1" ht="14.4" x14ac:dyDescent="0.25">
      <c r="A63" s="35">
        <f>IF(I63&lt;&gt;"",1+MAX($A$1:A62),"")</f>
        <v>30</v>
      </c>
      <c r="B63" s="37" t="s">
        <v>605</v>
      </c>
      <c r="C63" s="37" t="s">
        <v>604</v>
      </c>
      <c r="E63" s="33" t="s">
        <v>148</v>
      </c>
      <c r="F63" s="6">
        <f>4*8*1.043</f>
        <v>33.375999999999998</v>
      </c>
      <c r="G63" s="1">
        <v>0.1</v>
      </c>
      <c r="H63" s="2">
        <f t="shared" si="30"/>
        <v>36.7136</v>
      </c>
      <c r="I63" s="15" t="s">
        <v>60</v>
      </c>
      <c r="J63" s="95">
        <v>2.04</v>
      </c>
      <c r="K63" s="96">
        <f>J63*H63</f>
        <v>74.895743999999993</v>
      </c>
      <c r="L63" s="96">
        <v>0.96</v>
      </c>
      <c r="M63" s="96">
        <f>L63*H63</f>
        <v>35.245055999999998</v>
      </c>
      <c r="N63" s="95">
        <v>3</v>
      </c>
      <c r="O63" s="4">
        <f t="shared" si="31"/>
        <v>110.1408</v>
      </c>
      <c r="P63" s="9"/>
    </row>
    <row r="64" spans="1:16" x14ac:dyDescent="0.25">
      <c r="A64" s="35" t="str">
        <f>IF(I64&lt;&gt;"",1+MAX($A$1:A63),"")</f>
        <v/>
      </c>
      <c r="B64" s="37"/>
      <c r="C64" s="37"/>
      <c r="D64" s="23"/>
      <c r="E64" s="33"/>
      <c r="F64" s="6"/>
      <c r="G64" s="8"/>
      <c r="H64" s="8"/>
      <c r="J64" s="40"/>
      <c r="K64" s="40"/>
      <c r="L64" s="40"/>
      <c r="M64" s="40"/>
      <c r="N64" s="8"/>
      <c r="O64" s="8"/>
      <c r="P64" s="9"/>
    </row>
    <row r="65" spans="1:16" x14ac:dyDescent="0.25">
      <c r="A65" s="35" t="str">
        <f>IF(I65&lt;&gt;"",1+MAX($A$1:A64),"")</f>
        <v/>
      </c>
      <c r="B65" s="37"/>
      <c r="C65" s="37"/>
      <c r="D65" s="50"/>
      <c r="E65" s="51" t="s">
        <v>76</v>
      </c>
      <c r="F65" s="8"/>
      <c r="G65" s="8"/>
      <c r="H65" s="8"/>
      <c r="J65" s="40"/>
      <c r="K65" s="40"/>
      <c r="L65" s="40"/>
      <c r="M65" s="40"/>
      <c r="N65" s="8"/>
      <c r="O65" s="8"/>
      <c r="P65" s="9"/>
    </row>
    <row r="66" spans="1:16" x14ac:dyDescent="0.25">
      <c r="A66" s="35" t="str">
        <f>IF(I66&lt;&gt;"",1+MAX($A$1:A65),"")</f>
        <v/>
      </c>
      <c r="B66" s="37"/>
      <c r="C66" s="37"/>
      <c r="D66" s="23"/>
      <c r="E66" s="24"/>
      <c r="F66" s="8"/>
      <c r="G66" s="8"/>
      <c r="H66" s="8"/>
      <c r="J66" s="40"/>
      <c r="K66" s="40"/>
      <c r="L66" s="40"/>
      <c r="M66" s="40"/>
      <c r="N66" s="8"/>
      <c r="O66" s="8"/>
      <c r="P66" s="9"/>
    </row>
    <row r="67" spans="1:16" s="8" customFormat="1" x14ac:dyDescent="0.25">
      <c r="A67" s="35">
        <f>IF(I67&lt;&gt;"",1+MAX($A$1:A66),"")</f>
        <v>31</v>
      </c>
      <c r="B67" s="37" t="s">
        <v>603</v>
      </c>
      <c r="C67" s="37" t="s">
        <v>606</v>
      </c>
      <c r="E67" s="33" t="s">
        <v>151</v>
      </c>
      <c r="F67" s="6">
        <f>181.1*1*0.67/27</f>
        <v>4.4939629629629634</v>
      </c>
      <c r="G67" s="1">
        <v>0.1</v>
      </c>
      <c r="H67" s="60">
        <f t="shared" ref="H67" si="32">F67*(1+G67)</f>
        <v>4.9433592592592603</v>
      </c>
      <c r="I67" s="15" t="s">
        <v>41</v>
      </c>
      <c r="J67" s="95">
        <v>220.89999999999998</v>
      </c>
      <c r="K67" s="96">
        <f>J67*H67</f>
        <v>1091.9880603703705</v>
      </c>
      <c r="L67" s="96">
        <v>249.10000000000002</v>
      </c>
      <c r="M67" s="96">
        <f>L67*H67</f>
        <v>1231.3907914814818</v>
      </c>
      <c r="N67" s="95">
        <v>470</v>
      </c>
      <c r="O67" s="4">
        <f t="shared" ref="O67" si="33">N67*H67</f>
        <v>2323.3788518518522</v>
      </c>
      <c r="P67" s="9"/>
    </row>
    <row r="68" spans="1:16" s="8" customFormat="1" ht="14.4" x14ac:dyDescent="0.25">
      <c r="A68" s="35">
        <f>IF(I68&lt;&gt;"",1+MAX($A$1:A67),"")</f>
        <v>32</v>
      </c>
      <c r="B68" s="37" t="s">
        <v>603</v>
      </c>
      <c r="C68" s="37" t="s">
        <v>606</v>
      </c>
      <c r="E68" s="33" t="s">
        <v>150</v>
      </c>
      <c r="F68" s="6">
        <f>1*181.1*0.668</f>
        <v>120.9748</v>
      </c>
      <c r="G68" s="1">
        <v>0.1</v>
      </c>
      <c r="H68" s="60">
        <f t="shared" ref="H68" si="34">F68*(1+G68)</f>
        <v>133.07228000000001</v>
      </c>
      <c r="I68" s="15" t="s">
        <v>60</v>
      </c>
      <c r="J68" s="95">
        <v>1.7000000000000002</v>
      </c>
      <c r="K68" s="96">
        <f t="shared" ref="K68:K69" si="35">J68*H68</f>
        <v>226.22287600000004</v>
      </c>
      <c r="L68" s="96">
        <v>0.8</v>
      </c>
      <c r="M68" s="96">
        <f t="shared" ref="M68:M69" si="36">L68*H68</f>
        <v>106.45782400000002</v>
      </c>
      <c r="N68" s="95">
        <v>2.5</v>
      </c>
      <c r="O68" s="4">
        <f t="shared" ref="O68" si="37">N68*H68</f>
        <v>332.6807</v>
      </c>
      <c r="P68" s="9"/>
    </row>
    <row r="69" spans="1:16" s="8" customFormat="1" ht="14.4" x14ac:dyDescent="0.25">
      <c r="A69" s="35">
        <f>IF(I69&lt;&gt;"",1+MAX($A$1:A68),"")</f>
        <v>33</v>
      </c>
      <c r="B69" s="37" t="s">
        <v>603</v>
      </c>
      <c r="C69" s="37" t="s">
        <v>606</v>
      </c>
      <c r="E69" s="33" t="s">
        <v>149</v>
      </c>
      <c r="F69" s="6">
        <f>181.1*1/1.5*0.668</f>
        <v>80.649866666666668</v>
      </c>
      <c r="G69" s="1">
        <v>0.1</v>
      </c>
      <c r="H69" s="60">
        <f t="shared" ref="H69" si="38">F69*(1+G69)</f>
        <v>88.714853333333338</v>
      </c>
      <c r="I69" s="15" t="s">
        <v>60</v>
      </c>
      <c r="J69" s="95">
        <v>1.7000000000000002</v>
      </c>
      <c r="K69" s="96">
        <f t="shared" si="35"/>
        <v>150.81525066666669</v>
      </c>
      <c r="L69" s="96">
        <v>0.8</v>
      </c>
      <c r="M69" s="96">
        <f t="shared" si="36"/>
        <v>70.971882666666673</v>
      </c>
      <c r="N69" s="95">
        <v>2.5</v>
      </c>
      <c r="O69" s="4">
        <f t="shared" ref="O69" si="39">N69*H69</f>
        <v>221.78713333333334</v>
      </c>
      <c r="P69" s="9"/>
    </row>
    <row r="70" spans="1:16" x14ac:dyDescent="0.25">
      <c r="A70" s="35" t="str">
        <f>IF(I70&lt;&gt;"",1+MAX($A$1:A69),"")</f>
        <v/>
      </c>
      <c r="B70" s="37"/>
      <c r="C70" s="37"/>
      <c r="D70" s="23"/>
      <c r="E70" s="33"/>
      <c r="F70" s="6"/>
      <c r="G70" s="8"/>
      <c r="H70" s="8"/>
      <c r="J70" s="40"/>
      <c r="K70" s="40"/>
      <c r="L70" s="40"/>
      <c r="M70" s="40"/>
      <c r="N70" s="8"/>
      <c r="O70" s="8"/>
      <c r="P70" s="9"/>
    </row>
    <row r="71" spans="1:16" x14ac:dyDescent="0.25">
      <c r="A71" s="35" t="str">
        <f>IF(I71&lt;&gt;"",1+MAX($A$1:A70),"")</f>
        <v/>
      </c>
      <c r="B71" s="37"/>
      <c r="C71" s="37"/>
      <c r="D71" s="50"/>
      <c r="E71" s="51" t="s">
        <v>82</v>
      </c>
      <c r="F71" s="8"/>
      <c r="G71" s="8"/>
      <c r="H71" s="8"/>
      <c r="J71" s="40"/>
      <c r="K71" s="40"/>
      <c r="L71" s="40"/>
      <c r="M71" s="40"/>
      <c r="N71" s="8"/>
      <c r="O71" s="8"/>
      <c r="P71" s="9"/>
    </row>
    <row r="72" spans="1:16" x14ac:dyDescent="0.25">
      <c r="A72" s="35" t="str">
        <f>IF(I72&lt;&gt;"",1+MAX($A$1:A71),"")</f>
        <v/>
      </c>
      <c r="B72" s="37"/>
      <c r="C72" s="37"/>
      <c r="D72" s="23"/>
      <c r="E72" s="24"/>
      <c r="F72" s="8"/>
      <c r="G72" s="8"/>
      <c r="H72" s="8"/>
      <c r="J72" s="40"/>
      <c r="K72" s="40"/>
      <c r="L72" s="40"/>
      <c r="M72" s="40"/>
      <c r="N72" s="8"/>
      <c r="O72" s="8"/>
      <c r="P72" s="9"/>
    </row>
    <row r="73" spans="1:16" s="8" customFormat="1" ht="14.4" x14ac:dyDescent="0.25">
      <c r="A73" s="35">
        <f>IF(I73&lt;&gt;"",1+MAX($A$1:A72),"")</f>
        <v>34</v>
      </c>
      <c r="B73" s="37" t="s">
        <v>603</v>
      </c>
      <c r="C73" s="37" t="s">
        <v>606</v>
      </c>
      <c r="E73" s="33" t="s">
        <v>152</v>
      </c>
      <c r="F73" s="6">
        <f>1.5*1.5*249.66/27</f>
        <v>20.805</v>
      </c>
      <c r="G73" s="1">
        <v>0.1</v>
      </c>
      <c r="H73" s="60">
        <f t="shared" ref="H73:H74" si="40">F73*(1+G73)</f>
        <v>22.8855</v>
      </c>
      <c r="I73" s="15" t="s">
        <v>41</v>
      </c>
      <c r="J73" s="95">
        <v>235</v>
      </c>
      <c r="K73" s="96">
        <f>J73*H73</f>
        <v>5378.0924999999997</v>
      </c>
      <c r="L73" s="96">
        <v>265</v>
      </c>
      <c r="M73" s="96">
        <f>L73*H73</f>
        <v>6064.6575000000003</v>
      </c>
      <c r="N73" s="95">
        <v>500</v>
      </c>
      <c r="O73" s="4">
        <f t="shared" ref="O73:O74" si="41">N73*H73</f>
        <v>11442.75</v>
      </c>
      <c r="P73" s="9"/>
    </row>
    <row r="74" spans="1:16" s="8" customFormat="1" ht="14.4" x14ac:dyDescent="0.25">
      <c r="A74" s="35">
        <f>IF(I74&lt;&gt;"",1+MAX($A$1:A73),"")</f>
        <v>35</v>
      </c>
      <c r="B74" s="37" t="s">
        <v>603</v>
      </c>
      <c r="C74" s="37" t="s">
        <v>606</v>
      </c>
      <c r="E74" s="33" t="s">
        <v>153</v>
      </c>
      <c r="F74" s="6">
        <f>6*249.66*1.043</f>
        <v>1562.3722799999998</v>
      </c>
      <c r="G74" s="1">
        <v>0.1</v>
      </c>
      <c r="H74" s="60">
        <f t="shared" si="40"/>
        <v>1718.609508</v>
      </c>
      <c r="I74" s="15" t="s">
        <v>60</v>
      </c>
      <c r="J74" s="95">
        <v>2.04</v>
      </c>
      <c r="K74" s="96">
        <f>J74*H74</f>
        <v>3505.9633963199999</v>
      </c>
      <c r="L74" s="96">
        <v>0.96</v>
      </c>
      <c r="M74" s="96">
        <f>L74*H74</f>
        <v>1649.8651276799999</v>
      </c>
      <c r="N74" s="95">
        <v>3</v>
      </c>
      <c r="O74" s="4">
        <f t="shared" si="41"/>
        <v>5155.8285240000005</v>
      </c>
      <c r="P74" s="9"/>
    </row>
    <row r="75" spans="1:16" ht="16.2" thickBot="1" x14ac:dyDescent="0.3">
      <c r="A75" s="35" t="str">
        <f>IF(I75&lt;&gt;"",1+MAX($A$1:A74),"")</f>
        <v/>
      </c>
      <c r="B75" s="37"/>
      <c r="C75" s="37"/>
      <c r="D75" s="23"/>
      <c r="E75" s="33"/>
      <c r="F75" s="6"/>
      <c r="G75" s="8"/>
      <c r="H75" s="8"/>
      <c r="J75" s="40"/>
      <c r="K75" s="40"/>
      <c r="L75" s="40"/>
      <c r="M75" s="40"/>
      <c r="N75" s="8"/>
      <c r="O75" s="8"/>
      <c r="P75" s="9"/>
    </row>
    <row r="76" spans="1:16" ht="16.2" thickBot="1" x14ac:dyDescent="0.3">
      <c r="A76" s="127" t="str">
        <f>IF(I76&lt;&gt;"",1+MAX($A$1:A75),"")</f>
        <v/>
      </c>
      <c r="B76" s="128"/>
      <c r="C76" s="128"/>
      <c r="D76" s="128" t="s">
        <v>89</v>
      </c>
      <c r="E76" s="129" t="s">
        <v>90</v>
      </c>
      <c r="F76" s="130"/>
      <c r="G76" s="131"/>
      <c r="H76" s="131"/>
      <c r="I76" s="131"/>
      <c r="J76" s="131"/>
      <c r="K76" s="131"/>
      <c r="L76" s="131"/>
      <c r="M76" s="131"/>
      <c r="N76" s="131"/>
      <c r="O76" s="131"/>
      <c r="P76" s="132">
        <f>SUM(O77:O79)</f>
        <v>8576.7000000000007</v>
      </c>
    </row>
    <row r="77" spans="1:16" s="65" customFormat="1" x14ac:dyDescent="0.3">
      <c r="A77" s="35" t="str">
        <f>IF(I77&lt;&gt;"",1+MAX($A$1:A76),"")</f>
        <v/>
      </c>
      <c r="B77" s="37"/>
      <c r="C77" s="29"/>
      <c r="D77" s="8"/>
      <c r="E77" s="45"/>
      <c r="F77" s="6"/>
      <c r="G77" s="1"/>
      <c r="H77" s="6"/>
      <c r="I77" s="15"/>
      <c r="J77" s="15"/>
      <c r="K77" s="15"/>
      <c r="L77" s="15"/>
      <c r="M77" s="15"/>
      <c r="N77" s="3"/>
      <c r="O77" s="4"/>
      <c r="P77" s="46"/>
    </row>
    <row r="78" spans="1:16" s="65" customFormat="1" x14ac:dyDescent="0.3">
      <c r="A78" s="35">
        <f>IF(I78&lt;&gt;"",1+MAX($A$1:A77),"")</f>
        <v>36</v>
      </c>
      <c r="B78" s="37" t="s">
        <v>91</v>
      </c>
      <c r="C78" s="37" t="s">
        <v>91</v>
      </c>
      <c r="D78" s="8"/>
      <c r="E78" s="33" t="s">
        <v>630</v>
      </c>
      <c r="F78" s="6">
        <f>11.3*23</f>
        <v>259.90000000000003</v>
      </c>
      <c r="G78" s="1">
        <v>0.1</v>
      </c>
      <c r="H78" s="2">
        <f t="shared" ref="H78" si="42">F78*(1+G78)</f>
        <v>285.89000000000004</v>
      </c>
      <c r="I78" s="15" t="s">
        <v>27</v>
      </c>
      <c r="J78" s="95">
        <v>14</v>
      </c>
      <c r="K78" s="96">
        <f>J78*H78</f>
        <v>4002.4600000000005</v>
      </c>
      <c r="L78" s="96">
        <v>16</v>
      </c>
      <c r="M78" s="96">
        <f>L78*H78</f>
        <v>4574.2400000000007</v>
      </c>
      <c r="N78" s="95">
        <v>30</v>
      </c>
      <c r="O78" s="4">
        <f t="shared" ref="O78" si="43">N78*H78</f>
        <v>8576.7000000000007</v>
      </c>
      <c r="P78" s="46"/>
    </row>
    <row r="79" spans="1:16" ht="16.2" thickBot="1" x14ac:dyDescent="0.3">
      <c r="A79" s="35" t="str">
        <f>IF(I79&lt;&gt;"",1+MAX($A$1:A78),"")</f>
        <v/>
      </c>
      <c r="B79" s="37"/>
      <c r="C79" s="37"/>
      <c r="D79" s="23"/>
      <c r="E79" s="24"/>
      <c r="F79" s="56"/>
      <c r="G79" s="8"/>
      <c r="H79" s="8"/>
      <c r="J79" s="40"/>
      <c r="K79" s="40"/>
      <c r="L79" s="40"/>
      <c r="M79" s="40"/>
      <c r="N79" s="8"/>
      <c r="O79" s="8"/>
      <c r="P79" s="9"/>
    </row>
    <row r="80" spans="1:16" ht="16.2" thickBot="1" x14ac:dyDescent="0.3">
      <c r="A80" s="127" t="str">
        <f>IF(I80&lt;&gt;"",1+MAX($A$1:A79),"")</f>
        <v/>
      </c>
      <c r="B80" s="128"/>
      <c r="C80" s="128"/>
      <c r="D80" s="128" t="s">
        <v>42</v>
      </c>
      <c r="E80" s="129" t="s">
        <v>43</v>
      </c>
      <c r="F80" s="130"/>
      <c r="G80" s="131"/>
      <c r="H80" s="131"/>
      <c r="I80" s="131"/>
      <c r="J80" s="131"/>
      <c r="K80" s="131"/>
      <c r="L80" s="131"/>
      <c r="M80" s="131"/>
      <c r="N80" s="131"/>
      <c r="O80" s="131"/>
      <c r="P80" s="132">
        <f>SUM(O83:O160)</f>
        <v>86833.273099999977</v>
      </c>
    </row>
    <row r="81" spans="1:16" x14ac:dyDescent="0.25">
      <c r="A81" s="35" t="str">
        <f>IF(I81&lt;&gt;"",1+MAX($A$1:A80),"")</f>
        <v/>
      </c>
      <c r="B81" s="37"/>
      <c r="C81" s="37"/>
      <c r="D81" s="23"/>
      <c r="E81" s="24"/>
      <c r="F81" s="56"/>
      <c r="G81" s="8"/>
      <c r="H81" s="8"/>
      <c r="J81" s="40"/>
      <c r="K81" s="40"/>
      <c r="L81" s="40"/>
      <c r="M81" s="40"/>
      <c r="N81" s="8"/>
      <c r="O81" s="8"/>
      <c r="P81" s="9"/>
    </row>
    <row r="82" spans="1:16" x14ac:dyDescent="0.25">
      <c r="A82" s="35" t="str">
        <f>IF(I82&lt;&gt;"",1+MAX($A$1:A81),"")</f>
        <v/>
      </c>
      <c r="B82" s="37"/>
      <c r="C82" s="37"/>
      <c r="D82" s="48"/>
      <c r="E82" s="49" t="s">
        <v>69</v>
      </c>
      <c r="F82" s="56"/>
      <c r="G82" s="8"/>
      <c r="H82" s="8"/>
      <c r="J82" s="40"/>
      <c r="K82" s="40"/>
      <c r="L82" s="40"/>
      <c r="M82" s="40"/>
      <c r="N82" s="8"/>
      <c r="O82" s="8"/>
      <c r="P82" s="9"/>
    </row>
    <row r="83" spans="1:16" ht="18" x14ac:dyDescent="0.25">
      <c r="A83" s="35" t="str">
        <f>IF(I83&lt;&gt;"",1+MAX($A$1:A82),"")</f>
        <v/>
      </c>
      <c r="B83" s="66"/>
      <c r="C83" s="67"/>
      <c r="D83" s="23"/>
      <c r="E83" s="52"/>
      <c r="F83" s="56"/>
      <c r="G83" s="8"/>
      <c r="H83" s="8"/>
      <c r="J83" s="40"/>
      <c r="K83" s="40"/>
      <c r="L83" s="40"/>
      <c r="M83" s="40"/>
      <c r="N83" s="8"/>
      <c r="O83" s="8"/>
      <c r="P83" s="9"/>
    </row>
    <row r="84" spans="1:16" x14ac:dyDescent="0.25">
      <c r="A84" s="35" t="str">
        <f>IF(I84&lt;&gt;"",1+MAX($A$1:A83),"")</f>
        <v/>
      </c>
      <c r="B84" s="66"/>
      <c r="C84" s="67"/>
      <c r="D84" s="50"/>
      <c r="E84" s="51" t="s">
        <v>59</v>
      </c>
      <c r="F84" s="56"/>
      <c r="G84" s="8"/>
      <c r="H84" s="8"/>
      <c r="J84" s="40"/>
      <c r="K84" s="40"/>
      <c r="L84" s="40"/>
      <c r="M84" s="40"/>
      <c r="N84" s="8"/>
      <c r="O84" s="8"/>
      <c r="P84" s="9"/>
    </row>
    <row r="85" spans="1:16" x14ac:dyDescent="0.25">
      <c r="A85" s="35" t="str">
        <f>IF(I85&lt;&gt;"",1+MAX($A$1:A84),"")</f>
        <v/>
      </c>
      <c r="B85" s="66"/>
      <c r="C85" s="67"/>
      <c r="D85" s="23"/>
      <c r="E85" s="24"/>
      <c r="F85" s="56"/>
      <c r="G85" s="8"/>
      <c r="H85" s="8"/>
      <c r="J85" s="40"/>
      <c r="K85" s="40"/>
      <c r="L85" s="40"/>
      <c r="M85" s="40"/>
      <c r="N85" s="8"/>
      <c r="O85" s="8"/>
      <c r="P85" s="9"/>
    </row>
    <row r="86" spans="1:16" s="8" customFormat="1" ht="14.4" x14ac:dyDescent="0.25">
      <c r="A86" s="35">
        <f>IF(I86&lt;&gt;"",1+MAX($A$1:A85),"")</f>
        <v>37</v>
      </c>
      <c r="B86" s="37" t="s">
        <v>603</v>
      </c>
      <c r="C86" s="37" t="s">
        <v>603</v>
      </c>
      <c r="E86" s="33" t="s">
        <v>1186</v>
      </c>
      <c r="F86" s="6">
        <f>15.62*7*10</f>
        <v>1093.3999999999999</v>
      </c>
      <c r="G86" s="1">
        <v>0.1</v>
      </c>
      <c r="H86" s="2">
        <f t="shared" ref="H86" si="44">F86*(1+G86)</f>
        <v>1202.74</v>
      </c>
      <c r="I86" s="15" t="s">
        <v>60</v>
      </c>
      <c r="J86" s="95">
        <v>1.41</v>
      </c>
      <c r="K86" s="96">
        <f>J86*H86</f>
        <v>1695.8634</v>
      </c>
      <c r="L86" s="96">
        <v>1.59</v>
      </c>
      <c r="M86" s="96">
        <f>L86*H86</f>
        <v>1912.3566000000001</v>
      </c>
      <c r="N86" s="95">
        <v>3</v>
      </c>
      <c r="O86" s="4">
        <f>N86*H86</f>
        <v>3608.2200000000003</v>
      </c>
      <c r="P86" s="9"/>
    </row>
    <row r="87" spans="1:16" ht="18" x14ac:dyDescent="0.25">
      <c r="A87" s="35" t="str">
        <f>IF(I87&lt;&gt;"",1+MAX($A$1:A86),"")</f>
        <v/>
      </c>
      <c r="B87" s="66"/>
      <c r="C87" s="67"/>
      <c r="D87" s="23"/>
      <c r="E87" s="52"/>
      <c r="F87" s="56"/>
      <c r="G87" s="8"/>
      <c r="H87" s="8"/>
      <c r="J87" s="40"/>
      <c r="K87" s="40"/>
      <c r="L87" s="40"/>
      <c r="M87" s="40"/>
      <c r="N87" s="8"/>
      <c r="O87" s="8"/>
      <c r="P87" s="9"/>
    </row>
    <row r="88" spans="1:16" x14ac:dyDescent="0.25">
      <c r="A88" s="35" t="str">
        <f>IF(I88&lt;&gt;"",1+MAX($A$1:A87),"")</f>
        <v/>
      </c>
      <c r="B88" s="66"/>
      <c r="C88" s="67"/>
      <c r="D88" s="50"/>
      <c r="E88" s="51" t="s">
        <v>66</v>
      </c>
      <c r="F88" s="56"/>
      <c r="G88" s="8"/>
      <c r="H88" s="8"/>
      <c r="J88" s="40"/>
      <c r="K88" s="40"/>
      <c r="L88" s="40"/>
      <c r="M88" s="40"/>
      <c r="N88" s="8"/>
      <c r="O88" s="8"/>
      <c r="P88" s="9"/>
    </row>
    <row r="89" spans="1:16" x14ac:dyDescent="0.25">
      <c r="A89" s="35" t="str">
        <f>IF(I89&lt;&gt;"",1+MAX($A$1:A88),"")</f>
        <v/>
      </c>
      <c r="B89" s="66"/>
      <c r="C89" s="67"/>
      <c r="D89" s="23"/>
      <c r="E89" s="24"/>
      <c r="F89" s="56"/>
      <c r="G89" s="8"/>
      <c r="H89" s="8"/>
      <c r="J89" s="40"/>
      <c r="K89" s="40"/>
      <c r="L89" s="40"/>
      <c r="M89" s="40"/>
      <c r="N89" s="8"/>
      <c r="O89" s="8"/>
      <c r="P89" s="9"/>
    </row>
    <row r="90" spans="1:16" s="8" customFormat="1" ht="14.4" x14ac:dyDescent="0.25">
      <c r="A90" s="35">
        <f>IF(I90&lt;&gt;"",1+MAX($A$1:A89),"")</f>
        <v>38</v>
      </c>
      <c r="B90" s="37" t="s">
        <v>603</v>
      </c>
      <c r="C90" s="37" t="s">
        <v>603</v>
      </c>
      <c r="E90" s="33" t="s">
        <v>71</v>
      </c>
      <c r="F90" s="6">
        <v>7</v>
      </c>
      <c r="G90" s="1">
        <v>0</v>
      </c>
      <c r="H90" s="2">
        <f t="shared" ref="H90" si="45">F90*(1+G90)</f>
        <v>7</v>
      </c>
      <c r="I90" s="15" t="s">
        <v>35</v>
      </c>
      <c r="J90" s="95">
        <v>47</v>
      </c>
      <c r="K90" s="96">
        <f>J90*H90</f>
        <v>329</v>
      </c>
      <c r="L90" s="96">
        <v>70</v>
      </c>
      <c r="M90" s="96">
        <f>L90*H90</f>
        <v>490</v>
      </c>
      <c r="N90" s="95">
        <v>117</v>
      </c>
      <c r="O90" s="4">
        <f>N90*H90</f>
        <v>819</v>
      </c>
      <c r="P90" s="9"/>
    </row>
    <row r="91" spans="1:16" x14ac:dyDescent="0.25">
      <c r="A91" s="35" t="str">
        <f>IF(I91&lt;&gt;"",1+MAX($A$1:A90),"")</f>
        <v/>
      </c>
      <c r="B91" s="37"/>
      <c r="C91" s="37"/>
      <c r="D91" s="23"/>
      <c r="E91" s="24"/>
      <c r="F91" s="56"/>
      <c r="G91" s="8"/>
      <c r="H91" s="8"/>
      <c r="J91" s="40"/>
      <c r="K91" s="40"/>
      <c r="L91" s="40"/>
      <c r="M91" s="40"/>
      <c r="N91" s="8"/>
      <c r="O91" s="8"/>
      <c r="P91" s="9"/>
    </row>
    <row r="92" spans="1:16" x14ac:dyDescent="0.25">
      <c r="A92" s="35" t="str">
        <f>IF(I92&lt;&gt;"",1+MAX($A$1:A91),"")</f>
        <v/>
      </c>
      <c r="B92" s="66"/>
      <c r="C92" s="67"/>
      <c r="D92" s="50"/>
      <c r="E92" s="51" t="s">
        <v>61</v>
      </c>
      <c r="F92" s="56"/>
      <c r="G92" s="8"/>
      <c r="H92" s="8"/>
      <c r="J92" s="40"/>
      <c r="K92" s="40"/>
      <c r="L92" s="40"/>
      <c r="M92" s="40"/>
      <c r="N92" s="8"/>
      <c r="O92" s="8"/>
      <c r="P92" s="9"/>
    </row>
    <row r="93" spans="1:16" x14ac:dyDescent="0.25">
      <c r="A93" s="35" t="str">
        <f>IF(I93&lt;&gt;"",1+MAX($A$1:A92),"")</f>
        <v/>
      </c>
      <c r="B93" s="66"/>
      <c r="C93" s="67"/>
      <c r="D93" s="23"/>
      <c r="E93" s="24"/>
      <c r="F93" s="56"/>
      <c r="G93" s="8"/>
      <c r="H93" s="8"/>
      <c r="J93" s="40"/>
      <c r="K93" s="40"/>
      <c r="L93" s="40"/>
      <c r="M93" s="40"/>
      <c r="N93" s="8"/>
      <c r="O93" s="8"/>
      <c r="P93" s="9"/>
    </row>
    <row r="94" spans="1:16" s="8" customFormat="1" ht="14.4" x14ac:dyDescent="0.25">
      <c r="A94" s="35">
        <f>IF(I94&lt;&gt;"",1+MAX($A$1:A93),"")</f>
        <v>39</v>
      </c>
      <c r="B94" s="37" t="s">
        <v>603</v>
      </c>
      <c r="C94" s="37" t="s">
        <v>603</v>
      </c>
      <c r="E94" s="33" t="s">
        <v>154</v>
      </c>
      <c r="F94" s="78">
        <f>30*43.81</f>
        <v>1314.3000000000002</v>
      </c>
      <c r="G94" s="1">
        <v>0.1</v>
      </c>
      <c r="H94" s="2">
        <f t="shared" ref="H94" si="46">F94*(1+G94)</f>
        <v>1445.7300000000002</v>
      </c>
      <c r="I94" s="15" t="s">
        <v>60</v>
      </c>
      <c r="J94" s="95">
        <v>0.94</v>
      </c>
      <c r="K94" s="96">
        <f>J94*H94</f>
        <v>1358.9862000000001</v>
      </c>
      <c r="L94" s="96">
        <v>1.06</v>
      </c>
      <c r="M94" s="96">
        <f>L94*H94</f>
        <v>1532.4738000000004</v>
      </c>
      <c r="N94" s="95">
        <v>2</v>
      </c>
      <c r="O94" s="4">
        <f>N94*H94</f>
        <v>2891.4600000000005</v>
      </c>
      <c r="P94" s="9"/>
    </row>
    <row r="95" spans="1:16" s="8" customFormat="1" ht="14.4" x14ac:dyDescent="0.25">
      <c r="A95" s="35">
        <f>IF(I95&lt;&gt;"",1+MAX($A$1:A94),"")</f>
        <v>40</v>
      </c>
      <c r="B95" s="37" t="s">
        <v>603</v>
      </c>
      <c r="C95" s="37" t="s">
        <v>603</v>
      </c>
      <c r="E95" s="33" t="s">
        <v>155</v>
      </c>
      <c r="F95" s="78">
        <f>145*28.33</f>
        <v>4107.8499999999995</v>
      </c>
      <c r="G95" s="1">
        <v>0.1</v>
      </c>
      <c r="H95" s="2">
        <f t="shared" ref="H95:H98" si="47">F95*(1+G95)</f>
        <v>4518.6350000000002</v>
      </c>
      <c r="I95" s="15" t="s">
        <v>60</v>
      </c>
      <c r="J95" s="95">
        <v>0.94</v>
      </c>
      <c r="K95" s="96">
        <f>J95*H95</f>
        <v>4247.5168999999996</v>
      </c>
      <c r="L95" s="96">
        <v>1.06</v>
      </c>
      <c r="M95" s="96">
        <f>L95*H95</f>
        <v>4789.7531000000008</v>
      </c>
      <c r="N95" s="95">
        <v>2</v>
      </c>
      <c r="O95" s="4">
        <f t="shared" ref="O95:O98" si="48">N95*H95</f>
        <v>9037.27</v>
      </c>
      <c r="P95" s="9"/>
    </row>
    <row r="96" spans="1:16" s="8" customFormat="1" ht="14.4" x14ac:dyDescent="0.25">
      <c r="A96" s="35">
        <f>IF(I96&lt;&gt;"",1+MAX($A$1:A95),"")</f>
        <v>41</v>
      </c>
      <c r="B96" s="37" t="s">
        <v>603</v>
      </c>
      <c r="C96" s="37" t="s">
        <v>603</v>
      </c>
      <c r="E96" s="33" t="s">
        <v>156</v>
      </c>
      <c r="F96" s="78">
        <f>109*28.76</f>
        <v>3134.84</v>
      </c>
      <c r="G96" s="1">
        <v>0.1</v>
      </c>
      <c r="H96" s="2">
        <f t="shared" si="47"/>
        <v>3448.3240000000005</v>
      </c>
      <c r="I96" s="15" t="s">
        <v>60</v>
      </c>
      <c r="J96" s="95">
        <v>0.94</v>
      </c>
      <c r="K96" s="96">
        <f>J96*H96</f>
        <v>3241.4245600000004</v>
      </c>
      <c r="L96" s="96">
        <v>1.06</v>
      </c>
      <c r="M96" s="96">
        <f>L96*H96</f>
        <v>3655.2234400000007</v>
      </c>
      <c r="N96" s="95">
        <v>2</v>
      </c>
      <c r="O96" s="4">
        <f t="shared" si="48"/>
        <v>6896.648000000001</v>
      </c>
      <c r="P96" s="9"/>
    </row>
    <row r="97" spans="1:16" s="8" customFormat="1" ht="14.4" x14ac:dyDescent="0.25">
      <c r="A97" s="35">
        <f>IF(I97&lt;&gt;"",1+MAX($A$1:A96),"")</f>
        <v>42</v>
      </c>
      <c r="B97" s="37" t="s">
        <v>603</v>
      </c>
      <c r="C97" s="37" t="s">
        <v>603</v>
      </c>
      <c r="E97" s="33" t="s">
        <v>157</v>
      </c>
      <c r="F97" s="78">
        <f>34*13.68</f>
        <v>465.12</v>
      </c>
      <c r="G97" s="1">
        <v>0.1</v>
      </c>
      <c r="H97" s="2">
        <f t="shared" si="47"/>
        <v>511.63200000000006</v>
      </c>
      <c r="I97" s="15" t="s">
        <v>60</v>
      </c>
      <c r="J97" s="95">
        <v>0.94</v>
      </c>
      <c r="K97" s="96">
        <f>J97*H97</f>
        <v>480.93408000000005</v>
      </c>
      <c r="L97" s="96">
        <v>1.06</v>
      </c>
      <c r="M97" s="96">
        <f>L97*H97</f>
        <v>542.32992000000013</v>
      </c>
      <c r="N97" s="95">
        <v>2</v>
      </c>
      <c r="O97" s="4">
        <f t="shared" si="48"/>
        <v>1023.2640000000001</v>
      </c>
      <c r="P97" s="9"/>
    </row>
    <row r="98" spans="1:16" s="8" customFormat="1" ht="14.4" x14ac:dyDescent="0.25">
      <c r="A98" s="35">
        <f>IF(I98&lt;&gt;"",1+MAX($A$1:A97),"")</f>
        <v>43</v>
      </c>
      <c r="B98" s="37" t="s">
        <v>603</v>
      </c>
      <c r="C98" s="37" t="s">
        <v>603</v>
      </c>
      <c r="E98" s="33" t="s">
        <v>158</v>
      </c>
      <c r="F98" s="78">
        <f>8.5*73.49</f>
        <v>624.66499999999996</v>
      </c>
      <c r="G98" s="1">
        <v>0.1</v>
      </c>
      <c r="H98" s="2">
        <f t="shared" si="47"/>
        <v>687.13149999999996</v>
      </c>
      <c r="I98" s="15" t="s">
        <v>60</v>
      </c>
      <c r="J98" s="95">
        <v>0.94</v>
      </c>
      <c r="K98" s="96">
        <f>J98*H98</f>
        <v>645.90360999999996</v>
      </c>
      <c r="L98" s="96">
        <v>1.06</v>
      </c>
      <c r="M98" s="96">
        <f>L98*H98</f>
        <v>728.35938999999996</v>
      </c>
      <c r="N98" s="95">
        <v>2</v>
      </c>
      <c r="O98" s="4">
        <f t="shared" si="48"/>
        <v>1374.2629999999999</v>
      </c>
      <c r="P98" s="9"/>
    </row>
    <row r="99" spans="1:16" x14ac:dyDescent="0.25">
      <c r="A99" s="35" t="str">
        <f>IF(I99&lt;&gt;"",1+MAX($A$1:A98),"")</f>
        <v/>
      </c>
      <c r="B99" s="37"/>
      <c r="C99" s="37"/>
      <c r="D99" s="23"/>
      <c r="E99" s="24"/>
      <c r="F99" s="56"/>
      <c r="G99" s="8"/>
      <c r="H99" s="8"/>
      <c r="J99" s="40"/>
      <c r="K99" s="40"/>
      <c r="L99" s="40"/>
      <c r="M99" s="40"/>
      <c r="N99" s="8"/>
      <c r="O99" s="8"/>
      <c r="P99" s="9"/>
    </row>
    <row r="100" spans="1:16" x14ac:dyDescent="0.25">
      <c r="A100" s="35" t="str">
        <f>IF(I100&lt;&gt;"",1+MAX($A$1:A99),"")</f>
        <v/>
      </c>
      <c r="B100" s="37"/>
      <c r="C100" s="37"/>
      <c r="D100" s="48"/>
      <c r="E100" s="49" t="s">
        <v>159</v>
      </c>
      <c r="F100" s="56"/>
      <c r="G100" s="8"/>
      <c r="H100" s="8"/>
      <c r="J100" s="40"/>
      <c r="K100" s="40"/>
      <c r="L100" s="40"/>
      <c r="M100" s="40"/>
      <c r="N100" s="8"/>
      <c r="O100" s="8"/>
      <c r="P100" s="9"/>
    </row>
    <row r="101" spans="1:16" ht="18" x14ac:dyDescent="0.25">
      <c r="A101" s="35" t="str">
        <f>IF(I101&lt;&gt;"",1+MAX($A$1:A100),"")</f>
        <v/>
      </c>
      <c r="B101" s="66"/>
      <c r="C101" s="67"/>
      <c r="D101" s="23"/>
      <c r="E101" s="52"/>
      <c r="F101" s="56"/>
      <c r="G101" s="8"/>
      <c r="H101" s="8"/>
      <c r="J101" s="40"/>
      <c r="K101" s="40"/>
      <c r="L101" s="40"/>
      <c r="M101" s="40"/>
      <c r="N101" s="8"/>
      <c r="O101" s="8"/>
      <c r="P101" s="9"/>
    </row>
    <row r="102" spans="1:16" x14ac:dyDescent="0.25">
      <c r="A102" s="35" t="str">
        <f>IF(I102&lt;&gt;"",1+MAX($A$1:A101),"")</f>
        <v/>
      </c>
      <c r="B102" s="66"/>
      <c r="C102" s="67"/>
      <c r="D102" s="50"/>
      <c r="E102" s="51" t="s">
        <v>59</v>
      </c>
      <c r="F102" s="56"/>
      <c r="G102" s="8"/>
      <c r="H102" s="8"/>
      <c r="J102" s="40"/>
      <c r="K102" s="40"/>
      <c r="L102" s="40"/>
      <c r="M102" s="40"/>
      <c r="N102" s="8"/>
      <c r="O102" s="8"/>
      <c r="P102" s="9"/>
    </row>
    <row r="103" spans="1:16" x14ac:dyDescent="0.25">
      <c r="A103" s="35" t="str">
        <f>IF(I103&lt;&gt;"",1+MAX($A$1:A102),"")</f>
        <v/>
      </c>
      <c r="B103" s="66"/>
      <c r="C103" s="67"/>
      <c r="D103" s="23"/>
      <c r="E103" s="24"/>
      <c r="F103" s="56"/>
      <c r="G103" s="8"/>
      <c r="H103" s="8"/>
      <c r="J103" s="40"/>
      <c r="K103" s="40"/>
      <c r="L103" s="40"/>
      <c r="M103" s="40"/>
      <c r="N103" s="8"/>
      <c r="O103" s="8"/>
      <c r="P103" s="9"/>
    </row>
    <row r="104" spans="1:16" s="8" customFormat="1" ht="14.4" x14ac:dyDescent="0.25">
      <c r="A104" s="35">
        <f>IF(I104&lt;&gt;"",1+MAX($A$1:A103),"")</f>
        <v>44</v>
      </c>
      <c r="B104" s="37" t="s">
        <v>603</v>
      </c>
      <c r="C104" s="37" t="s">
        <v>603</v>
      </c>
      <c r="E104" s="33" t="s">
        <v>1186</v>
      </c>
      <c r="F104" s="6">
        <f>15.62*5*10</f>
        <v>781</v>
      </c>
      <c r="G104" s="1">
        <v>0.1</v>
      </c>
      <c r="H104" s="2">
        <f t="shared" ref="H104" si="49">F104*(1+G104)</f>
        <v>859.1</v>
      </c>
      <c r="I104" s="15" t="s">
        <v>60</v>
      </c>
      <c r="J104" s="95">
        <v>1.41</v>
      </c>
      <c r="K104" s="96">
        <f t="shared" ref="K104:K105" si="50">J104*H104</f>
        <v>1211.3309999999999</v>
      </c>
      <c r="L104" s="96">
        <v>1.59</v>
      </c>
      <c r="M104" s="96">
        <f t="shared" ref="M104:M105" si="51">L104*H104</f>
        <v>1365.9690000000001</v>
      </c>
      <c r="N104" s="95">
        <v>3</v>
      </c>
      <c r="O104" s="4">
        <f>N104*H104</f>
        <v>2577.3000000000002</v>
      </c>
      <c r="P104" s="9"/>
    </row>
    <row r="105" spans="1:16" s="8" customFormat="1" ht="14.4" x14ac:dyDescent="0.25">
      <c r="A105" s="35">
        <f>IF(I105&lt;&gt;"",1+MAX($A$1:A104),"")</f>
        <v>45</v>
      </c>
      <c r="B105" s="37" t="s">
        <v>603</v>
      </c>
      <c r="C105" s="37" t="s">
        <v>603</v>
      </c>
      <c r="E105" s="33" t="s">
        <v>1187</v>
      </c>
      <c r="F105" s="6">
        <f>17.04*4*10</f>
        <v>681.59999999999991</v>
      </c>
      <c r="G105" s="1">
        <v>0.1</v>
      </c>
      <c r="H105" s="2">
        <f t="shared" ref="H105" si="52">F105*(1+G105)</f>
        <v>749.76</v>
      </c>
      <c r="I105" s="15" t="s">
        <v>60</v>
      </c>
      <c r="J105" s="95">
        <v>1.41</v>
      </c>
      <c r="K105" s="96">
        <f t="shared" si="50"/>
        <v>1057.1615999999999</v>
      </c>
      <c r="L105" s="96">
        <v>1.59</v>
      </c>
      <c r="M105" s="96">
        <f t="shared" si="51"/>
        <v>1192.1184000000001</v>
      </c>
      <c r="N105" s="95">
        <v>3</v>
      </c>
      <c r="O105" s="4">
        <f>N105*H105</f>
        <v>2249.2799999999997</v>
      </c>
      <c r="P105" s="9"/>
    </row>
    <row r="106" spans="1:16" ht="18" x14ac:dyDescent="0.25">
      <c r="A106" s="35" t="str">
        <f>IF(I106&lt;&gt;"",1+MAX($A$1:A105),"")</f>
        <v/>
      </c>
      <c r="B106" s="66"/>
      <c r="C106" s="67"/>
      <c r="D106" s="23"/>
      <c r="E106" s="52"/>
      <c r="F106" s="56"/>
      <c r="G106" s="8"/>
      <c r="H106" s="8"/>
      <c r="J106" s="40"/>
      <c r="K106" s="40"/>
      <c r="L106" s="40"/>
      <c r="M106" s="40"/>
      <c r="N106" s="8"/>
      <c r="O106" s="8"/>
      <c r="P106" s="9"/>
    </row>
    <row r="107" spans="1:16" x14ac:dyDescent="0.25">
      <c r="A107" s="35" t="str">
        <f>IF(I107&lt;&gt;"",1+MAX($A$1:A106),"")</f>
        <v/>
      </c>
      <c r="B107" s="66"/>
      <c r="C107" s="67"/>
      <c r="D107" s="50"/>
      <c r="E107" s="51" t="s">
        <v>66</v>
      </c>
      <c r="F107" s="56"/>
      <c r="G107" s="8"/>
      <c r="H107" s="8"/>
      <c r="J107" s="40"/>
      <c r="K107" s="40"/>
      <c r="L107" s="40"/>
      <c r="M107" s="40"/>
      <c r="N107" s="8"/>
      <c r="O107" s="8"/>
      <c r="P107" s="9"/>
    </row>
    <row r="108" spans="1:16" x14ac:dyDescent="0.25">
      <c r="A108" s="35" t="str">
        <f>IF(I108&lt;&gt;"",1+MAX($A$1:A107),"")</f>
        <v/>
      </c>
      <c r="B108" s="66"/>
      <c r="C108" s="67"/>
      <c r="D108" s="23"/>
      <c r="E108" s="24"/>
      <c r="F108" s="56"/>
      <c r="G108" s="8"/>
      <c r="H108" s="8"/>
      <c r="J108" s="40"/>
      <c r="K108" s="40"/>
      <c r="L108" s="40"/>
      <c r="M108" s="40"/>
      <c r="N108" s="8"/>
      <c r="O108" s="8"/>
      <c r="P108" s="9"/>
    </row>
    <row r="109" spans="1:16" s="8" customFormat="1" ht="14.4" x14ac:dyDescent="0.25">
      <c r="A109" s="35">
        <f>IF(I109&lt;&gt;"",1+MAX($A$1:A108),"")</f>
        <v>46</v>
      </c>
      <c r="B109" s="37" t="s">
        <v>603</v>
      </c>
      <c r="C109" s="37" t="s">
        <v>603</v>
      </c>
      <c r="E109" s="33" t="s">
        <v>71</v>
      </c>
      <c r="F109" s="6">
        <v>9</v>
      </c>
      <c r="G109" s="1">
        <v>0</v>
      </c>
      <c r="H109" s="2">
        <f t="shared" ref="H109" si="53">F109*(1+G109)</f>
        <v>9</v>
      </c>
      <c r="I109" s="15" t="s">
        <v>35</v>
      </c>
      <c r="J109" s="95">
        <v>47</v>
      </c>
      <c r="K109" s="96">
        <f>J109*H109</f>
        <v>423</v>
      </c>
      <c r="L109" s="96">
        <v>70</v>
      </c>
      <c r="M109" s="96">
        <f>L109*H109</f>
        <v>630</v>
      </c>
      <c r="N109" s="95">
        <v>117</v>
      </c>
      <c r="O109" s="4">
        <f>N109*H109</f>
        <v>1053</v>
      </c>
      <c r="P109" s="9"/>
    </row>
    <row r="110" spans="1:16" x14ac:dyDescent="0.25">
      <c r="A110" s="35" t="str">
        <f>IF(I110&lt;&gt;"",1+MAX($A$1:A109),"")</f>
        <v/>
      </c>
      <c r="B110" s="37"/>
      <c r="C110" s="37"/>
      <c r="D110" s="23"/>
      <c r="E110" s="24"/>
      <c r="F110" s="56"/>
      <c r="G110" s="8"/>
      <c r="H110" s="8"/>
      <c r="J110" s="40"/>
      <c r="K110" s="40"/>
      <c r="L110" s="40"/>
      <c r="M110" s="40"/>
      <c r="N110" s="8"/>
      <c r="O110" s="8"/>
      <c r="P110" s="9"/>
    </row>
    <row r="111" spans="1:16" x14ac:dyDescent="0.25">
      <c r="A111" s="35" t="str">
        <f>IF(I111&lt;&gt;"",1+MAX($A$1:A110),"")</f>
        <v/>
      </c>
      <c r="B111" s="66"/>
      <c r="C111" s="67"/>
      <c r="D111" s="50"/>
      <c r="E111" s="51" t="s">
        <v>61</v>
      </c>
      <c r="F111" s="56"/>
      <c r="G111" s="8"/>
      <c r="H111" s="8"/>
      <c r="J111" s="40"/>
      <c r="K111" s="40"/>
      <c r="L111" s="40"/>
      <c r="M111" s="40"/>
      <c r="N111" s="8"/>
      <c r="O111" s="8"/>
      <c r="P111" s="9"/>
    </row>
    <row r="112" spans="1:16" x14ac:dyDescent="0.25">
      <c r="A112" s="35" t="str">
        <f>IF(I112&lt;&gt;"",1+MAX($A$1:A111),"")</f>
        <v/>
      </c>
      <c r="B112" s="66"/>
      <c r="C112" s="67"/>
      <c r="D112" s="23"/>
      <c r="E112" s="24"/>
      <c r="F112" s="56"/>
      <c r="G112" s="8"/>
      <c r="H112" s="8"/>
      <c r="J112" s="40"/>
      <c r="K112" s="40"/>
      <c r="L112" s="40"/>
      <c r="M112" s="40"/>
      <c r="N112" s="8"/>
      <c r="O112" s="8"/>
      <c r="P112" s="9"/>
    </row>
    <row r="113" spans="1:16" s="8" customFormat="1" ht="14.4" x14ac:dyDescent="0.25">
      <c r="A113" s="35">
        <f>IF(I113&lt;&gt;"",1+MAX($A$1:A112),"")</f>
        <v>47</v>
      </c>
      <c r="B113" s="37" t="s">
        <v>607</v>
      </c>
      <c r="C113" s="37" t="s">
        <v>607</v>
      </c>
      <c r="E113" s="33" t="s">
        <v>160</v>
      </c>
      <c r="F113" s="6">
        <f>40*17.46</f>
        <v>698.40000000000009</v>
      </c>
      <c r="G113" s="1">
        <v>0.1</v>
      </c>
      <c r="H113" s="2">
        <f t="shared" ref="H113:H114" si="54">F113*(1+G113)</f>
        <v>768.24000000000012</v>
      </c>
      <c r="I113" s="15" t="s">
        <v>60</v>
      </c>
      <c r="J113" s="95">
        <v>0.94</v>
      </c>
      <c r="K113" s="96">
        <f t="shared" ref="K113:K127" si="55">J113*H113</f>
        <v>722.14560000000006</v>
      </c>
      <c r="L113" s="96">
        <v>1.06</v>
      </c>
      <c r="M113" s="96">
        <f t="shared" ref="M113:M127" si="56">L113*H113</f>
        <v>814.33440000000019</v>
      </c>
      <c r="N113" s="95">
        <v>2</v>
      </c>
      <c r="O113" s="4">
        <f>N113*H113</f>
        <v>1536.4800000000002</v>
      </c>
      <c r="P113" s="9"/>
    </row>
    <row r="114" spans="1:16" s="8" customFormat="1" ht="14.4" x14ac:dyDescent="0.25">
      <c r="A114" s="35">
        <f>IF(I114&lt;&gt;"",1+MAX($A$1:A113),"")</f>
        <v>48</v>
      </c>
      <c r="B114" s="37" t="s">
        <v>607</v>
      </c>
      <c r="C114" s="37" t="s">
        <v>607</v>
      </c>
      <c r="E114" s="33" t="s">
        <v>161</v>
      </c>
      <c r="F114" s="6">
        <f>45*22.46</f>
        <v>1010.7</v>
      </c>
      <c r="G114" s="1">
        <v>0.1</v>
      </c>
      <c r="H114" s="2">
        <f t="shared" si="54"/>
        <v>1111.7700000000002</v>
      </c>
      <c r="I114" s="15" t="s">
        <v>60</v>
      </c>
      <c r="J114" s="95">
        <v>0.94</v>
      </c>
      <c r="K114" s="96">
        <f t="shared" si="55"/>
        <v>1045.0638000000001</v>
      </c>
      <c r="L114" s="96">
        <v>1.06</v>
      </c>
      <c r="M114" s="96">
        <f t="shared" si="56"/>
        <v>1178.4762000000003</v>
      </c>
      <c r="N114" s="95">
        <v>2</v>
      </c>
      <c r="O114" s="4">
        <f t="shared" ref="O114" si="57">N114*H114</f>
        <v>2223.5400000000004</v>
      </c>
      <c r="P114" s="9"/>
    </row>
    <row r="115" spans="1:16" s="8" customFormat="1" ht="14.4" x14ac:dyDescent="0.25">
      <c r="A115" s="35">
        <f>IF(I115&lt;&gt;"",1+MAX($A$1:A114),"")</f>
        <v>49</v>
      </c>
      <c r="B115" s="37" t="s">
        <v>607</v>
      </c>
      <c r="C115" s="37" t="s">
        <v>607</v>
      </c>
      <c r="E115" s="33" t="s">
        <v>162</v>
      </c>
      <c r="F115" s="6">
        <f>33*21.9</f>
        <v>722.69999999999993</v>
      </c>
      <c r="G115" s="1">
        <v>0.1</v>
      </c>
      <c r="H115" s="2">
        <f t="shared" ref="H115:H119" si="58">F115*(1+G115)</f>
        <v>794.97</v>
      </c>
      <c r="I115" s="15" t="s">
        <v>60</v>
      </c>
      <c r="J115" s="95">
        <v>0.94</v>
      </c>
      <c r="K115" s="96">
        <f t="shared" si="55"/>
        <v>747.27179999999998</v>
      </c>
      <c r="L115" s="96">
        <v>1.06</v>
      </c>
      <c r="M115" s="96">
        <f t="shared" si="56"/>
        <v>842.66820000000007</v>
      </c>
      <c r="N115" s="95">
        <v>2</v>
      </c>
      <c r="O115" s="4">
        <f t="shared" ref="O115:O119" si="59">N115*H115</f>
        <v>1589.94</v>
      </c>
      <c r="P115" s="9"/>
    </row>
    <row r="116" spans="1:16" s="8" customFormat="1" ht="14.4" x14ac:dyDescent="0.25">
      <c r="A116" s="35">
        <f>IF(I116&lt;&gt;"",1+MAX($A$1:A115),"")</f>
        <v>50</v>
      </c>
      <c r="B116" s="37" t="s">
        <v>607</v>
      </c>
      <c r="C116" s="37" t="s">
        <v>607</v>
      </c>
      <c r="E116" s="33" t="s">
        <v>163</v>
      </c>
      <c r="F116" s="6">
        <f>82*23.02</f>
        <v>1887.6399999999999</v>
      </c>
      <c r="G116" s="1">
        <v>0.1</v>
      </c>
      <c r="H116" s="2">
        <f t="shared" si="58"/>
        <v>2076.404</v>
      </c>
      <c r="I116" s="15" t="s">
        <v>60</v>
      </c>
      <c r="J116" s="95">
        <v>0.94</v>
      </c>
      <c r="K116" s="96">
        <f t="shared" si="55"/>
        <v>1951.8197599999999</v>
      </c>
      <c r="L116" s="96">
        <v>1.06</v>
      </c>
      <c r="M116" s="96">
        <f t="shared" si="56"/>
        <v>2200.9882400000001</v>
      </c>
      <c r="N116" s="95">
        <v>2</v>
      </c>
      <c r="O116" s="4">
        <f t="shared" si="59"/>
        <v>4152.808</v>
      </c>
      <c r="P116" s="9"/>
    </row>
    <row r="117" spans="1:16" s="8" customFormat="1" ht="14.4" x14ac:dyDescent="0.25">
      <c r="A117" s="35">
        <f>IF(I117&lt;&gt;"",1+MAX($A$1:A116),"")</f>
        <v>51</v>
      </c>
      <c r="B117" s="37" t="s">
        <v>607</v>
      </c>
      <c r="C117" s="37" t="s">
        <v>607</v>
      </c>
      <c r="E117" s="33" t="s">
        <v>164</v>
      </c>
      <c r="F117" s="6">
        <f>68*22.37</f>
        <v>1521.16</v>
      </c>
      <c r="G117" s="1">
        <v>0.1</v>
      </c>
      <c r="H117" s="2">
        <f t="shared" si="58"/>
        <v>1673.2760000000003</v>
      </c>
      <c r="I117" s="15" t="s">
        <v>60</v>
      </c>
      <c r="J117" s="95">
        <v>0.94</v>
      </c>
      <c r="K117" s="96">
        <f t="shared" si="55"/>
        <v>1572.8794400000002</v>
      </c>
      <c r="L117" s="96">
        <v>1.06</v>
      </c>
      <c r="M117" s="96">
        <f t="shared" si="56"/>
        <v>1773.6725600000004</v>
      </c>
      <c r="N117" s="95">
        <v>2</v>
      </c>
      <c r="O117" s="4">
        <f t="shared" si="59"/>
        <v>3346.5520000000006</v>
      </c>
      <c r="P117" s="9"/>
    </row>
    <row r="118" spans="1:16" s="8" customFormat="1" ht="14.4" x14ac:dyDescent="0.25">
      <c r="A118" s="35">
        <f>IF(I118&lt;&gt;"",1+MAX($A$1:A117),"")</f>
        <v>52</v>
      </c>
      <c r="B118" s="37" t="s">
        <v>607</v>
      </c>
      <c r="C118" s="37" t="s">
        <v>607</v>
      </c>
      <c r="E118" s="33" t="s">
        <v>165</v>
      </c>
      <c r="F118" s="6">
        <f>93*22.77</f>
        <v>2117.61</v>
      </c>
      <c r="G118" s="1">
        <v>0.1</v>
      </c>
      <c r="H118" s="2">
        <f t="shared" si="58"/>
        <v>2329.3710000000005</v>
      </c>
      <c r="I118" s="15" t="s">
        <v>60</v>
      </c>
      <c r="J118" s="95">
        <v>0.94</v>
      </c>
      <c r="K118" s="96">
        <f t="shared" si="55"/>
        <v>2189.6087400000006</v>
      </c>
      <c r="L118" s="96">
        <v>1.06</v>
      </c>
      <c r="M118" s="96">
        <f t="shared" si="56"/>
        <v>2469.1332600000005</v>
      </c>
      <c r="N118" s="95">
        <v>2</v>
      </c>
      <c r="O118" s="4">
        <f t="shared" si="59"/>
        <v>4658.7420000000011</v>
      </c>
      <c r="P118" s="9"/>
    </row>
    <row r="119" spans="1:16" s="8" customFormat="1" ht="14.4" x14ac:dyDescent="0.25">
      <c r="A119" s="35">
        <f>IF(I119&lt;&gt;"",1+MAX($A$1:A118),"")</f>
        <v>53</v>
      </c>
      <c r="B119" s="37" t="s">
        <v>607</v>
      </c>
      <c r="C119" s="37" t="s">
        <v>607</v>
      </c>
      <c r="E119" s="33" t="s">
        <v>161</v>
      </c>
      <c r="F119" s="6">
        <f>45*20.44</f>
        <v>919.80000000000007</v>
      </c>
      <c r="G119" s="1">
        <v>0.1</v>
      </c>
      <c r="H119" s="2">
        <f t="shared" si="58"/>
        <v>1011.7800000000002</v>
      </c>
      <c r="I119" s="15" t="s">
        <v>60</v>
      </c>
      <c r="J119" s="95">
        <v>0.94</v>
      </c>
      <c r="K119" s="96">
        <f t="shared" si="55"/>
        <v>951.07320000000016</v>
      </c>
      <c r="L119" s="96">
        <v>1.06</v>
      </c>
      <c r="M119" s="96">
        <f t="shared" si="56"/>
        <v>1072.4868000000004</v>
      </c>
      <c r="N119" s="95">
        <v>2</v>
      </c>
      <c r="O119" s="4">
        <f t="shared" si="59"/>
        <v>2023.5600000000004</v>
      </c>
      <c r="P119" s="9"/>
    </row>
    <row r="120" spans="1:16" s="8" customFormat="1" ht="14.4" x14ac:dyDescent="0.25">
      <c r="A120" s="35">
        <f>IF(I120&lt;&gt;"",1+MAX($A$1:A119),"")</f>
        <v>54</v>
      </c>
      <c r="B120" s="37" t="s">
        <v>607</v>
      </c>
      <c r="C120" s="37" t="s">
        <v>607</v>
      </c>
      <c r="E120" s="33" t="s">
        <v>166</v>
      </c>
      <c r="F120" s="6">
        <f>43*39.65</f>
        <v>1704.95</v>
      </c>
      <c r="G120" s="1">
        <v>0.1</v>
      </c>
      <c r="H120" s="2">
        <f t="shared" ref="H120:H127" si="60">F120*(1+G120)</f>
        <v>1875.4450000000002</v>
      </c>
      <c r="I120" s="15" t="s">
        <v>60</v>
      </c>
      <c r="J120" s="95">
        <v>0.94</v>
      </c>
      <c r="K120" s="96">
        <f t="shared" si="55"/>
        <v>1762.9183</v>
      </c>
      <c r="L120" s="96">
        <v>1.06</v>
      </c>
      <c r="M120" s="96">
        <f t="shared" si="56"/>
        <v>1987.9717000000003</v>
      </c>
      <c r="N120" s="95">
        <v>2</v>
      </c>
      <c r="O120" s="4">
        <f t="shared" ref="O120:O127" si="61">N120*H120</f>
        <v>3750.8900000000003</v>
      </c>
      <c r="P120" s="9"/>
    </row>
    <row r="121" spans="1:16" s="8" customFormat="1" ht="14.4" x14ac:dyDescent="0.25">
      <c r="A121" s="35">
        <f>IF(I121&lt;&gt;"",1+MAX($A$1:A120),"")</f>
        <v>55</v>
      </c>
      <c r="B121" s="37" t="s">
        <v>607</v>
      </c>
      <c r="C121" s="37" t="s">
        <v>607</v>
      </c>
      <c r="E121" s="33" t="s">
        <v>154</v>
      </c>
      <c r="F121" s="6">
        <f>30*33.33</f>
        <v>999.9</v>
      </c>
      <c r="G121" s="1">
        <v>0.1</v>
      </c>
      <c r="H121" s="2">
        <f t="shared" si="60"/>
        <v>1099.8900000000001</v>
      </c>
      <c r="I121" s="15" t="s">
        <v>60</v>
      </c>
      <c r="J121" s="95">
        <v>0.94</v>
      </c>
      <c r="K121" s="96">
        <f t="shared" si="55"/>
        <v>1033.8966</v>
      </c>
      <c r="L121" s="96">
        <v>1.06</v>
      </c>
      <c r="M121" s="96">
        <f t="shared" si="56"/>
        <v>1165.8834000000002</v>
      </c>
      <c r="N121" s="95">
        <v>2</v>
      </c>
      <c r="O121" s="4">
        <f t="shared" si="61"/>
        <v>2199.7800000000002</v>
      </c>
      <c r="P121" s="9"/>
    </row>
    <row r="122" spans="1:16" s="8" customFormat="1" ht="14.4" x14ac:dyDescent="0.25">
      <c r="A122" s="35">
        <f>IF(I122&lt;&gt;"",1+MAX($A$1:A121),"")</f>
        <v>56</v>
      </c>
      <c r="B122" s="37" t="s">
        <v>607</v>
      </c>
      <c r="C122" s="37" t="s">
        <v>607</v>
      </c>
      <c r="E122" s="33" t="s">
        <v>167</v>
      </c>
      <c r="F122" s="6">
        <f>22*29.73</f>
        <v>654.06000000000006</v>
      </c>
      <c r="G122" s="1">
        <v>0.1</v>
      </c>
      <c r="H122" s="2">
        <f t="shared" si="60"/>
        <v>719.46600000000012</v>
      </c>
      <c r="I122" s="15" t="s">
        <v>60</v>
      </c>
      <c r="J122" s="95">
        <v>0.94</v>
      </c>
      <c r="K122" s="96">
        <f t="shared" si="55"/>
        <v>676.29804000000013</v>
      </c>
      <c r="L122" s="96">
        <v>1.06</v>
      </c>
      <c r="M122" s="96">
        <f t="shared" si="56"/>
        <v>762.63396000000012</v>
      </c>
      <c r="N122" s="95">
        <v>2</v>
      </c>
      <c r="O122" s="4">
        <f t="shared" si="61"/>
        <v>1438.9320000000002</v>
      </c>
      <c r="P122" s="9"/>
    </row>
    <row r="123" spans="1:16" s="8" customFormat="1" ht="14.4" x14ac:dyDescent="0.25">
      <c r="A123" s="35">
        <f>IF(I123&lt;&gt;"",1+MAX($A$1:A122),"")</f>
        <v>57</v>
      </c>
      <c r="B123" s="37" t="s">
        <v>607</v>
      </c>
      <c r="C123" s="37" t="s">
        <v>607</v>
      </c>
      <c r="E123" s="33" t="s">
        <v>158</v>
      </c>
      <c r="F123" s="6">
        <f>8.5*22.05</f>
        <v>187.42500000000001</v>
      </c>
      <c r="G123" s="1">
        <v>0.1</v>
      </c>
      <c r="H123" s="2">
        <f t="shared" si="60"/>
        <v>206.16750000000002</v>
      </c>
      <c r="I123" s="15" t="s">
        <v>60</v>
      </c>
      <c r="J123" s="95">
        <v>0.94</v>
      </c>
      <c r="K123" s="96">
        <f t="shared" si="55"/>
        <v>193.79745</v>
      </c>
      <c r="L123" s="96">
        <v>1.06</v>
      </c>
      <c r="M123" s="96">
        <f t="shared" si="56"/>
        <v>218.53755000000004</v>
      </c>
      <c r="N123" s="95">
        <v>2</v>
      </c>
      <c r="O123" s="4">
        <f t="shared" si="61"/>
        <v>412.33500000000004</v>
      </c>
      <c r="P123" s="9"/>
    </row>
    <row r="124" spans="1:16" s="8" customFormat="1" ht="14.4" x14ac:dyDescent="0.25">
      <c r="A124" s="35">
        <f>IF(I124&lt;&gt;"",1+MAX($A$1:A123),"")</f>
        <v>58</v>
      </c>
      <c r="B124" s="37" t="s">
        <v>607</v>
      </c>
      <c r="C124" s="37" t="s">
        <v>607</v>
      </c>
      <c r="E124" s="33" t="s">
        <v>168</v>
      </c>
      <c r="F124" s="6">
        <f>10.5*39.82</f>
        <v>418.11</v>
      </c>
      <c r="G124" s="1">
        <v>0.1</v>
      </c>
      <c r="H124" s="2">
        <f t="shared" si="60"/>
        <v>459.92100000000005</v>
      </c>
      <c r="I124" s="15" t="s">
        <v>60</v>
      </c>
      <c r="J124" s="95">
        <v>0.94</v>
      </c>
      <c r="K124" s="96">
        <f t="shared" si="55"/>
        <v>432.32574</v>
      </c>
      <c r="L124" s="96">
        <v>1.06</v>
      </c>
      <c r="M124" s="96">
        <f t="shared" si="56"/>
        <v>487.5162600000001</v>
      </c>
      <c r="N124" s="95">
        <v>2</v>
      </c>
      <c r="O124" s="4">
        <f t="shared" si="61"/>
        <v>919.8420000000001</v>
      </c>
      <c r="P124" s="9"/>
    </row>
    <row r="125" spans="1:16" s="8" customFormat="1" ht="14.4" x14ac:dyDescent="0.25">
      <c r="A125" s="35">
        <f>IF(I125&lt;&gt;"",1+MAX($A$1:A124),"")</f>
        <v>59</v>
      </c>
      <c r="B125" s="37" t="s">
        <v>607</v>
      </c>
      <c r="C125" s="37" t="s">
        <v>607</v>
      </c>
      <c r="E125" s="33" t="s">
        <v>169</v>
      </c>
      <c r="F125" s="6">
        <f>11.75*32.77</f>
        <v>385.04750000000001</v>
      </c>
      <c r="G125" s="1">
        <v>0.1</v>
      </c>
      <c r="H125" s="2">
        <f t="shared" si="60"/>
        <v>423.55225000000007</v>
      </c>
      <c r="I125" s="15" t="s">
        <v>60</v>
      </c>
      <c r="J125" s="95">
        <v>0.94</v>
      </c>
      <c r="K125" s="96">
        <f t="shared" si="55"/>
        <v>398.13911500000006</v>
      </c>
      <c r="L125" s="96">
        <v>1.06</v>
      </c>
      <c r="M125" s="96">
        <f t="shared" si="56"/>
        <v>448.96538500000008</v>
      </c>
      <c r="N125" s="95">
        <v>2</v>
      </c>
      <c r="O125" s="4">
        <f t="shared" si="61"/>
        <v>847.10450000000014</v>
      </c>
      <c r="P125" s="9"/>
    </row>
    <row r="126" spans="1:16" s="8" customFormat="1" ht="14.4" x14ac:dyDescent="0.25">
      <c r="A126" s="35">
        <f>IF(I126&lt;&gt;"",1+MAX($A$1:A125),"")</f>
        <v>60</v>
      </c>
      <c r="B126" s="37" t="s">
        <v>607</v>
      </c>
      <c r="C126" s="37" t="s">
        <v>607</v>
      </c>
      <c r="E126" s="33" t="s">
        <v>170</v>
      </c>
      <c r="F126" s="6">
        <f>13.75*19.92</f>
        <v>273.90000000000003</v>
      </c>
      <c r="G126" s="1">
        <v>0.1</v>
      </c>
      <c r="H126" s="2">
        <f t="shared" si="60"/>
        <v>301.29000000000008</v>
      </c>
      <c r="I126" s="15" t="s">
        <v>60</v>
      </c>
      <c r="J126" s="95">
        <v>0.94</v>
      </c>
      <c r="K126" s="96">
        <f t="shared" si="55"/>
        <v>283.21260000000007</v>
      </c>
      <c r="L126" s="96">
        <v>1.06</v>
      </c>
      <c r="M126" s="96">
        <f t="shared" si="56"/>
        <v>319.36740000000009</v>
      </c>
      <c r="N126" s="95">
        <v>2</v>
      </c>
      <c r="O126" s="4">
        <f t="shared" si="61"/>
        <v>602.58000000000015</v>
      </c>
      <c r="P126" s="9"/>
    </row>
    <row r="127" spans="1:16" s="8" customFormat="1" ht="14.4" x14ac:dyDescent="0.25">
      <c r="A127" s="35">
        <f>IF(I127&lt;&gt;"",1+MAX($A$1:A126),"")</f>
        <v>61</v>
      </c>
      <c r="B127" s="37" t="s">
        <v>607</v>
      </c>
      <c r="C127" s="37" t="s">
        <v>607</v>
      </c>
      <c r="E127" s="33" t="s">
        <v>171</v>
      </c>
      <c r="F127" s="6">
        <f>19.82*9.5</f>
        <v>188.29</v>
      </c>
      <c r="G127" s="1">
        <v>0.1</v>
      </c>
      <c r="H127" s="2">
        <f t="shared" si="60"/>
        <v>207.119</v>
      </c>
      <c r="I127" s="15" t="s">
        <v>60</v>
      </c>
      <c r="J127" s="95">
        <v>0.94</v>
      </c>
      <c r="K127" s="96">
        <f t="shared" si="55"/>
        <v>194.69185999999999</v>
      </c>
      <c r="L127" s="96">
        <v>1.06</v>
      </c>
      <c r="M127" s="96">
        <f t="shared" si="56"/>
        <v>219.54614000000001</v>
      </c>
      <c r="N127" s="95">
        <v>2</v>
      </c>
      <c r="O127" s="4">
        <f t="shared" si="61"/>
        <v>414.238</v>
      </c>
      <c r="P127" s="9"/>
    </row>
    <row r="128" spans="1:16" x14ac:dyDescent="0.25">
      <c r="A128" s="35" t="str">
        <f>IF(I128&lt;&gt;"",1+MAX($A$1:A127),"")</f>
        <v/>
      </c>
      <c r="B128" s="37"/>
      <c r="C128" s="37"/>
      <c r="D128" s="23"/>
      <c r="E128" s="24"/>
      <c r="F128" s="56"/>
      <c r="G128" s="8"/>
      <c r="H128" s="8"/>
      <c r="J128" s="40"/>
      <c r="K128" s="40"/>
      <c r="L128" s="40"/>
      <c r="M128" s="40"/>
      <c r="N128" s="8"/>
      <c r="O128" s="8"/>
      <c r="P128" s="9"/>
    </row>
    <row r="129" spans="1:16" x14ac:dyDescent="0.25">
      <c r="A129" s="35" t="str">
        <f>IF(I129&lt;&gt;"",1+MAX($A$1:A128),"")</f>
        <v/>
      </c>
      <c r="B129" s="37"/>
      <c r="C129" s="37"/>
      <c r="D129" s="48"/>
      <c r="E129" s="49" t="s">
        <v>172</v>
      </c>
      <c r="F129" s="56"/>
      <c r="G129" s="8"/>
      <c r="H129" s="8"/>
      <c r="J129" s="40"/>
      <c r="K129" s="40"/>
      <c r="L129" s="40"/>
      <c r="M129" s="40"/>
      <c r="N129" s="8"/>
      <c r="O129" s="8"/>
      <c r="P129" s="9"/>
    </row>
    <row r="130" spans="1:16" ht="18" x14ac:dyDescent="0.25">
      <c r="A130" s="35" t="str">
        <f>IF(I130&lt;&gt;"",1+MAX($A$1:A129),"")</f>
        <v/>
      </c>
      <c r="B130" s="66"/>
      <c r="C130" s="67"/>
      <c r="D130" s="23"/>
      <c r="E130" s="52"/>
      <c r="F130" s="56"/>
      <c r="G130" s="8"/>
      <c r="H130" s="8"/>
      <c r="J130" s="40"/>
      <c r="K130" s="40"/>
      <c r="L130" s="40"/>
      <c r="M130" s="40"/>
      <c r="N130" s="8"/>
      <c r="O130" s="8"/>
      <c r="P130" s="9"/>
    </row>
    <row r="131" spans="1:16" x14ac:dyDescent="0.25">
      <c r="A131" s="35" t="str">
        <f>IF(I131&lt;&gt;"",1+MAX($A$1:A130),"")</f>
        <v/>
      </c>
      <c r="B131" s="66"/>
      <c r="C131" s="67"/>
      <c r="D131" s="50"/>
      <c r="E131" s="51" t="s">
        <v>61</v>
      </c>
      <c r="F131" s="56"/>
      <c r="G131" s="8"/>
      <c r="H131" s="8"/>
      <c r="J131" s="40"/>
      <c r="K131" s="40"/>
      <c r="L131" s="40"/>
      <c r="M131" s="40"/>
      <c r="N131" s="8"/>
      <c r="O131" s="8"/>
      <c r="P131" s="9"/>
    </row>
    <row r="132" spans="1:16" x14ac:dyDescent="0.25">
      <c r="A132" s="35" t="str">
        <f>IF(I132&lt;&gt;"",1+MAX($A$1:A131),"")</f>
        <v/>
      </c>
      <c r="B132" s="66"/>
      <c r="C132" s="67"/>
      <c r="D132" s="23"/>
      <c r="E132" s="24"/>
      <c r="F132" s="56"/>
      <c r="G132" s="8"/>
      <c r="H132" s="8"/>
      <c r="J132" s="40"/>
      <c r="K132" s="40"/>
      <c r="L132" s="40"/>
      <c r="M132" s="40"/>
      <c r="N132" s="8"/>
      <c r="O132" s="8"/>
      <c r="P132" s="9"/>
    </row>
    <row r="133" spans="1:16" s="8" customFormat="1" ht="14.4" x14ac:dyDescent="0.25">
      <c r="A133" s="35">
        <f>IF(I133&lt;&gt;"",1+MAX($A$1:A132),"")</f>
        <v>62</v>
      </c>
      <c r="B133" s="37" t="s">
        <v>608</v>
      </c>
      <c r="C133" s="37" t="s">
        <v>608</v>
      </c>
      <c r="E133" s="33" t="s">
        <v>173</v>
      </c>
      <c r="F133" s="6">
        <f>16*23.5</f>
        <v>376</v>
      </c>
      <c r="G133" s="1">
        <v>0.1</v>
      </c>
      <c r="H133" s="2">
        <f t="shared" ref="H133:H140" si="62">F133*(1+G133)</f>
        <v>413.6</v>
      </c>
      <c r="I133" s="15" t="s">
        <v>60</v>
      </c>
      <c r="J133" s="95">
        <v>0.94</v>
      </c>
      <c r="K133" s="96">
        <f t="shared" ref="K133:K140" si="63">J133*H133</f>
        <v>388.78399999999999</v>
      </c>
      <c r="L133" s="96">
        <v>1.06</v>
      </c>
      <c r="M133" s="96">
        <f t="shared" ref="M133:M140" si="64">L133*H133</f>
        <v>438.41600000000005</v>
      </c>
      <c r="N133" s="95">
        <v>2</v>
      </c>
      <c r="O133" s="4">
        <f>N133*H133</f>
        <v>827.2</v>
      </c>
      <c r="P133" s="9"/>
    </row>
    <row r="134" spans="1:16" s="8" customFormat="1" ht="14.4" x14ac:dyDescent="0.25">
      <c r="A134" s="35">
        <f>IF(I134&lt;&gt;"",1+MAX($A$1:A133),"")</f>
        <v>63</v>
      </c>
      <c r="B134" s="37" t="s">
        <v>608</v>
      </c>
      <c r="C134" s="37" t="s">
        <v>608</v>
      </c>
      <c r="E134" s="33" t="s">
        <v>174</v>
      </c>
      <c r="F134" s="6">
        <f>45*34.51</f>
        <v>1552.9499999999998</v>
      </c>
      <c r="G134" s="1">
        <v>0.1</v>
      </c>
      <c r="H134" s="2">
        <f t="shared" ref="H134:H138" si="65">F134*(1+G134)</f>
        <v>1708.2449999999999</v>
      </c>
      <c r="I134" s="15" t="s">
        <v>60</v>
      </c>
      <c r="J134" s="95">
        <v>0.94</v>
      </c>
      <c r="K134" s="96">
        <f t="shared" si="63"/>
        <v>1605.7502999999997</v>
      </c>
      <c r="L134" s="96">
        <v>1.06</v>
      </c>
      <c r="M134" s="96">
        <f t="shared" si="64"/>
        <v>1810.7397000000001</v>
      </c>
      <c r="N134" s="95">
        <v>2</v>
      </c>
      <c r="O134" s="4">
        <f t="shared" ref="O134:O138" si="66">N134*H134</f>
        <v>3416.49</v>
      </c>
      <c r="P134" s="9"/>
    </row>
    <row r="135" spans="1:16" s="8" customFormat="1" ht="14.4" x14ac:dyDescent="0.25">
      <c r="A135" s="35">
        <f>IF(I135&lt;&gt;"",1+MAX($A$1:A134),"")</f>
        <v>64</v>
      </c>
      <c r="B135" s="37" t="s">
        <v>608</v>
      </c>
      <c r="C135" s="37" t="s">
        <v>608</v>
      </c>
      <c r="E135" s="33" t="s">
        <v>162</v>
      </c>
      <c r="F135" s="6">
        <f>33*37.51</f>
        <v>1237.83</v>
      </c>
      <c r="G135" s="1">
        <v>0.1</v>
      </c>
      <c r="H135" s="2">
        <f t="shared" si="65"/>
        <v>1361.6130000000001</v>
      </c>
      <c r="I135" s="15" t="s">
        <v>60</v>
      </c>
      <c r="J135" s="95">
        <v>0.94</v>
      </c>
      <c r="K135" s="96">
        <f t="shared" si="63"/>
        <v>1279.9162200000001</v>
      </c>
      <c r="L135" s="96">
        <v>1.06</v>
      </c>
      <c r="M135" s="96">
        <f t="shared" si="64"/>
        <v>1443.30978</v>
      </c>
      <c r="N135" s="95">
        <v>2</v>
      </c>
      <c r="O135" s="4">
        <f t="shared" si="66"/>
        <v>2723.2260000000001</v>
      </c>
      <c r="P135" s="9"/>
    </row>
    <row r="136" spans="1:16" s="8" customFormat="1" ht="14.4" x14ac:dyDescent="0.25">
      <c r="A136" s="35">
        <f>IF(I136&lt;&gt;"",1+MAX($A$1:A135),"")</f>
        <v>65</v>
      </c>
      <c r="B136" s="37" t="s">
        <v>608</v>
      </c>
      <c r="C136" s="37" t="s">
        <v>608</v>
      </c>
      <c r="E136" s="33" t="s">
        <v>175</v>
      </c>
      <c r="F136" s="6">
        <f>40*49.04</f>
        <v>1961.6</v>
      </c>
      <c r="G136" s="1">
        <v>0.1</v>
      </c>
      <c r="H136" s="2">
        <f t="shared" si="65"/>
        <v>2157.7600000000002</v>
      </c>
      <c r="I136" s="15" t="s">
        <v>60</v>
      </c>
      <c r="J136" s="95">
        <v>0.94</v>
      </c>
      <c r="K136" s="96">
        <f t="shared" si="63"/>
        <v>2028.2944</v>
      </c>
      <c r="L136" s="96">
        <v>1.06</v>
      </c>
      <c r="M136" s="96">
        <f t="shared" si="64"/>
        <v>2287.2256000000002</v>
      </c>
      <c r="N136" s="95">
        <v>2</v>
      </c>
      <c r="O136" s="4">
        <f t="shared" si="66"/>
        <v>4315.5200000000004</v>
      </c>
      <c r="P136" s="9"/>
    </row>
    <row r="137" spans="1:16" s="8" customFormat="1" ht="14.4" x14ac:dyDescent="0.25">
      <c r="A137" s="35">
        <f>IF(I137&lt;&gt;"",1+MAX($A$1:A136),"")</f>
        <v>66</v>
      </c>
      <c r="B137" s="37" t="s">
        <v>608</v>
      </c>
      <c r="C137" s="37" t="s">
        <v>608</v>
      </c>
      <c r="E137" s="33" t="s">
        <v>176</v>
      </c>
      <c r="F137" s="6">
        <f>14*29.35</f>
        <v>410.90000000000003</v>
      </c>
      <c r="G137" s="1">
        <v>0.1</v>
      </c>
      <c r="H137" s="2">
        <f t="shared" si="65"/>
        <v>451.99000000000007</v>
      </c>
      <c r="I137" s="15" t="s">
        <v>60</v>
      </c>
      <c r="J137" s="95">
        <v>0.94</v>
      </c>
      <c r="K137" s="96">
        <f t="shared" si="63"/>
        <v>424.87060000000002</v>
      </c>
      <c r="L137" s="96">
        <v>1.06</v>
      </c>
      <c r="M137" s="96">
        <f t="shared" si="64"/>
        <v>479.10940000000011</v>
      </c>
      <c r="N137" s="95">
        <v>2</v>
      </c>
      <c r="O137" s="4">
        <f t="shared" si="66"/>
        <v>903.98000000000013</v>
      </c>
      <c r="P137" s="9"/>
    </row>
    <row r="138" spans="1:16" s="8" customFormat="1" ht="14.4" x14ac:dyDescent="0.25">
      <c r="A138" s="35">
        <f>IF(I138&lt;&gt;"",1+MAX($A$1:A137),"")</f>
        <v>67</v>
      </c>
      <c r="B138" s="37" t="s">
        <v>608</v>
      </c>
      <c r="C138" s="37" t="s">
        <v>608</v>
      </c>
      <c r="E138" s="33" t="s">
        <v>177</v>
      </c>
      <c r="F138" s="6">
        <f>10.5*45.72</f>
        <v>480.06</v>
      </c>
      <c r="G138" s="1">
        <v>0.1</v>
      </c>
      <c r="H138" s="2">
        <f t="shared" si="65"/>
        <v>528.06600000000003</v>
      </c>
      <c r="I138" s="15" t="s">
        <v>60</v>
      </c>
      <c r="J138" s="95">
        <v>0.94</v>
      </c>
      <c r="K138" s="96">
        <f t="shared" si="63"/>
        <v>496.38204000000002</v>
      </c>
      <c r="L138" s="96">
        <v>1.06</v>
      </c>
      <c r="M138" s="96">
        <f t="shared" si="64"/>
        <v>559.7499600000001</v>
      </c>
      <c r="N138" s="95">
        <v>2</v>
      </c>
      <c r="O138" s="4">
        <f t="shared" si="66"/>
        <v>1056.1320000000001</v>
      </c>
      <c r="P138" s="9"/>
    </row>
    <row r="139" spans="1:16" s="8" customFormat="1" ht="14.4" x14ac:dyDescent="0.25">
      <c r="A139" s="35">
        <f>IF(I139&lt;&gt;"",1+MAX($A$1:A138),"")</f>
        <v>68</v>
      </c>
      <c r="B139" s="37" t="s">
        <v>608</v>
      </c>
      <c r="C139" s="37" t="s">
        <v>608</v>
      </c>
      <c r="E139" s="33" t="s">
        <v>178</v>
      </c>
      <c r="F139" s="6">
        <f>20.7*24.92</f>
        <v>515.84400000000005</v>
      </c>
      <c r="G139" s="1">
        <v>0.1</v>
      </c>
      <c r="H139" s="2">
        <f t="shared" si="62"/>
        <v>567.42840000000012</v>
      </c>
      <c r="I139" s="15" t="s">
        <v>60</v>
      </c>
      <c r="J139" s="95">
        <v>0.94</v>
      </c>
      <c r="K139" s="96">
        <f t="shared" si="63"/>
        <v>533.38269600000012</v>
      </c>
      <c r="L139" s="96">
        <v>1.06</v>
      </c>
      <c r="M139" s="96">
        <f t="shared" si="64"/>
        <v>601.47410400000012</v>
      </c>
      <c r="N139" s="95">
        <v>2</v>
      </c>
      <c r="O139" s="4">
        <f t="shared" ref="O139:O140" si="67">N139*H139</f>
        <v>1134.8568000000002</v>
      </c>
      <c r="P139" s="9"/>
    </row>
    <row r="140" spans="1:16" s="8" customFormat="1" ht="14.4" x14ac:dyDescent="0.25">
      <c r="A140" s="35">
        <f>IF(I140&lt;&gt;"",1+MAX($A$1:A139),"")</f>
        <v>69</v>
      </c>
      <c r="B140" s="37" t="s">
        <v>608</v>
      </c>
      <c r="C140" s="37" t="s">
        <v>608</v>
      </c>
      <c r="E140" s="33" t="s">
        <v>179</v>
      </c>
      <c r="F140" s="6">
        <f>10.6*19.89</f>
        <v>210.834</v>
      </c>
      <c r="G140" s="1">
        <v>0.1</v>
      </c>
      <c r="H140" s="2">
        <f t="shared" si="62"/>
        <v>231.91740000000001</v>
      </c>
      <c r="I140" s="15" t="s">
        <v>60</v>
      </c>
      <c r="J140" s="95">
        <v>0.94</v>
      </c>
      <c r="K140" s="96">
        <f t="shared" si="63"/>
        <v>218.00235599999999</v>
      </c>
      <c r="L140" s="96">
        <v>1.06</v>
      </c>
      <c r="M140" s="96">
        <f t="shared" si="64"/>
        <v>245.83244400000004</v>
      </c>
      <c r="N140" s="95">
        <v>2</v>
      </c>
      <c r="O140" s="4">
        <f t="shared" si="67"/>
        <v>463.83480000000003</v>
      </c>
      <c r="P140" s="9"/>
    </row>
    <row r="141" spans="1:16" x14ac:dyDescent="0.25">
      <c r="A141" s="35" t="str">
        <f>IF(I141&lt;&gt;"",1+MAX($A$1:A140),"")</f>
        <v/>
      </c>
      <c r="B141" s="37"/>
      <c r="C141" s="37"/>
      <c r="D141" s="23"/>
      <c r="E141" s="24"/>
      <c r="F141" s="56"/>
      <c r="G141" s="8"/>
      <c r="H141" s="8"/>
      <c r="J141" s="40"/>
      <c r="K141" s="40"/>
      <c r="L141" s="40"/>
      <c r="M141" s="40"/>
      <c r="N141" s="8"/>
      <c r="O141" s="8"/>
      <c r="P141" s="9"/>
    </row>
    <row r="142" spans="1:16" ht="18" x14ac:dyDescent="0.25">
      <c r="A142" s="35" t="str">
        <f>IF(I142&lt;&gt;"",1+MAX($A$1:A141),"")</f>
        <v/>
      </c>
      <c r="B142" s="66"/>
      <c r="C142" s="67"/>
      <c r="D142" s="23"/>
      <c r="E142" s="58" t="s">
        <v>635</v>
      </c>
      <c r="F142" s="56"/>
      <c r="G142" s="8"/>
      <c r="H142" s="8"/>
      <c r="J142" s="40"/>
      <c r="K142" s="40"/>
      <c r="L142" s="40"/>
      <c r="M142" s="40"/>
      <c r="N142" s="8"/>
      <c r="O142" s="8"/>
      <c r="P142" s="25"/>
    </row>
    <row r="143" spans="1:16" x14ac:dyDescent="0.25">
      <c r="A143" s="35" t="str">
        <f>IF(I143&lt;&gt;"",1+MAX($A$1:A142),"")</f>
        <v/>
      </c>
      <c r="B143" s="37"/>
      <c r="C143" s="37"/>
      <c r="D143" s="23"/>
      <c r="E143" s="24"/>
      <c r="F143" s="56"/>
      <c r="G143" s="8"/>
      <c r="H143" s="8"/>
      <c r="J143" s="40"/>
      <c r="K143" s="40"/>
      <c r="L143" s="40"/>
      <c r="M143" s="40"/>
      <c r="N143" s="8"/>
      <c r="O143" s="8"/>
      <c r="P143" s="9"/>
    </row>
    <row r="144" spans="1:16" x14ac:dyDescent="0.25">
      <c r="A144" s="35" t="str">
        <f>IF(I144&lt;&gt;"",1+MAX($A$1:A143),"")</f>
        <v/>
      </c>
      <c r="B144" s="66"/>
      <c r="C144" s="67"/>
      <c r="D144" s="50"/>
      <c r="E144" s="51" t="s">
        <v>622</v>
      </c>
      <c r="F144" s="56"/>
      <c r="G144" s="8"/>
      <c r="H144" s="8"/>
      <c r="J144" s="40"/>
      <c r="K144" s="40"/>
      <c r="L144" s="40"/>
      <c r="M144" s="40"/>
      <c r="N144" s="8"/>
      <c r="O144" s="8"/>
      <c r="P144" s="9"/>
    </row>
    <row r="145" spans="1:16" x14ac:dyDescent="0.25">
      <c r="A145" s="35" t="str">
        <f>IF(I145&lt;&gt;"",1+MAX($A$1:A144),"")</f>
        <v/>
      </c>
      <c r="B145" s="66"/>
      <c r="C145" s="67"/>
      <c r="D145" s="23"/>
      <c r="E145" s="24"/>
      <c r="F145" s="56"/>
      <c r="G145" s="8"/>
      <c r="H145" s="8"/>
      <c r="J145" s="40"/>
      <c r="K145" s="40"/>
      <c r="L145" s="40"/>
      <c r="M145" s="40"/>
      <c r="N145" s="8"/>
      <c r="O145" s="8"/>
      <c r="P145" s="9"/>
    </row>
    <row r="146" spans="1:16" s="8" customFormat="1" ht="14.4" x14ac:dyDescent="0.25">
      <c r="A146" s="35">
        <f>IF(I146&lt;&gt;"",1+MAX($A$1:A145),"")</f>
        <v>70</v>
      </c>
      <c r="B146" s="37" t="s">
        <v>623</v>
      </c>
      <c r="C146" s="37" t="s">
        <v>623</v>
      </c>
      <c r="E146" s="33" t="s">
        <v>624</v>
      </c>
      <c r="F146" s="6">
        <v>10.97</v>
      </c>
      <c r="G146" s="1">
        <v>0.1</v>
      </c>
      <c r="H146" s="2">
        <f t="shared" ref="H146" si="68">F146*(1+G146)</f>
        <v>12.067000000000002</v>
      </c>
      <c r="I146" s="15" t="s">
        <v>28</v>
      </c>
      <c r="J146" s="3">
        <v>62.900000000000006</v>
      </c>
      <c r="K146" s="40">
        <f>J146*H146</f>
        <v>759.01430000000016</v>
      </c>
      <c r="L146" s="40">
        <v>122.10000000000001</v>
      </c>
      <c r="M146" s="40">
        <f>L146*H146</f>
        <v>1473.3807000000004</v>
      </c>
      <c r="N146" s="3">
        <v>185</v>
      </c>
      <c r="O146" s="4">
        <f>N146*H146</f>
        <v>2232.3950000000004</v>
      </c>
      <c r="P146" s="9"/>
    </row>
    <row r="147" spans="1:16" x14ac:dyDescent="0.25">
      <c r="A147" s="35" t="str">
        <f>IF(I147&lt;&gt;"",1+MAX($A$1:A146),"")</f>
        <v/>
      </c>
      <c r="B147" s="37"/>
      <c r="C147" s="37"/>
      <c r="D147" s="23"/>
      <c r="E147" s="24"/>
      <c r="F147" s="56"/>
      <c r="G147" s="8"/>
      <c r="H147" s="8"/>
      <c r="J147" s="40"/>
      <c r="K147" s="40"/>
      <c r="L147" s="40"/>
      <c r="M147" s="40"/>
      <c r="N147" s="8"/>
      <c r="O147" s="8"/>
      <c r="P147" s="9"/>
    </row>
    <row r="148" spans="1:16" ht="18" x14ac:dyDescent="0.25">
      <c r="A148" s="35" t="str">
        <f>IF(I148&lt;&gt;"",1+MAX($A$1:A147),"")</f>
        <v/>
      </c>
      <c r="B148" s="66"/>
      <c r="C148" s="67"/>
      <c r="D148" s="23"/>
      <c r="E148" s="58" t="s">
        <v>625</v>
      </c>
      <c r="F148" s="56"/>
      <c r="G148" s="8"/>
      <c r="H148" s="8"/>
      <c r="J148" s="40"/>
      <c r="K148" s="40"/>
      <c r="L148" s="40"/>
      <c r="M148" s="40"/>
      <c r="N148" s="8"/>
      <c r="O148" s="8"/>
      <c r="P148" s="25"/>
    </row>
    <row r="149" spans="1:16" ht="18" x14ac:dyDescent="0.25">
      <c r="A149" s="35" t="str">
        <f>IF(I149&lt;&gt;"",1+MAX($A$1:A148),"")</f>
        <v/>
      </c>
      <c r="B149" s="66"/>
      <c r="C149" s="67"/>
      <c r="D149" s="23"/>
      <c r="E149" s="52"/>
      <c r="F149" s="56"/>
      <c r="G149" s="8"/>
      <c r="H149" s="8"/>
      <c r="J149" s="40"/>
      <c r="K149" s="40"/>
      <c r="L149" s="40"/>
      <c r="M149" s="40"/>
      <c r="N149" s="8"/>
      <c r="O149" s="8"/>
      <c r="P149" s="9"/>
    </row>
    <row r="150" spans="1:16" x14ac:dyDescent="0.25">
      <c r="A150" s="35" t="str">
        <f>IF(I150&lt;&gt;"",1+MAX($A$1:A149),"")</f>
        <v/>
      </c>
      <c r="B150" s="66"/>
      <c r="C150" s="67"/>
      <c r="D150" s="50"/>
      <c r="E150" s="51" t="s">
        <v>622</v>
      </c>
      <c r="F150" s="56"/>
      <c r="G150" s="8"/>
      <c r="H150" s="8"/>
      <c r="J150" s="40"/>
      <c r="K150" s="40"/>
      <c r="L150" s="40"/>
      <c r="M150" s="40"/>
      <c r="N150" s="8"/>
      <c r="O150" s="8"/>
      <c r="P150" s="9"/>
    </row>
    <row r="151" spans="1:16" x14ac:dyDescent="0.25">
      <c r="A151" s="35" t="str">
        <f>IF(I151&lt;&gt;"",1+MAX($A$1:A150),"")</f>
        <v/>
      </c>
      <c r="B151" s="66"/>
      <c r="C151" s="67"/>
      <c r="D151" s="23"/>
      <c r="E151" s="24"/>
      <c r="F151" s="56"/>
      <c r="G151" s="8"/>
      <c r="H151" s="8"/>
      <c r="J151" s="40"/>
      <c r="K151" s="40"/>
      <c r="L151" s="40"/>
      <c r="M151" s="40"/>
      <c r="N151" s="8"/>
      <c r="O151" s="8"/>
      <c r="P151" s="9"/>
    </row>
    <row r="152" spans="1:16" s="8" customFormat="1" ht="14.4" x14ac:dyDescent="0.25">
      <c r="A152" s="35">
        <f>IF(I152&lt;&gt;"",1+MAX($A$1:A151),"")</f>
        <v>71</v>
      </c>
      <c r="B152" s="37" t="s">
        <v>623</v>
      </c>
      <c r="C152" s="37" t="s">
        <v>623</v>
      </c>
      <c r="E152" s="33" t="s">
        <v>626</v>
      </c>
      <c r="F152" s="6">
        <v>10.96</v>
      </c>
      <c r="G152" s="1">
        <v>0.1</v>
      </c>
      <c r="H152" s="2">
        <f t="shared" ref="H152:H153" si="69">F152*(1+G152)</f>
        <v>12.056000000000003</v>
      </c>
      <c r="I152" s="15" t="s">
        <v>28</v>
      </c>
      <c r="J152" s="3">
        <v>62.900000000000006</v>
      </c>
      <c r="K152" s="40">
        <f t="shared" ref="K152:K153" si="70">J152*H152</f>
        <v>758.32240000000024</v>
      </c>
      <c r="L152" s="40">
        <v>122.10000000000001</v>
      </c>
      <c r="M152" s="40">
        <f>L152*H152</f>
        <v>1472.0376000000003</v>
      </c>
      <c r="N152" s="3">
        <v>185</v>
      </c>
      <c r="O152" s="4">
        <f>N152*H152</f>
        <v>2230.3600000000006</v>
      </c>
      <c r="P152" s="9"/>
    </row>
    <row r="153" spans="1:16" s="8" customFormat="1" ht="14.4" x14ac:dyDescent="0.25">
      <c r="A153" s="35">
        <f>IF(I153&lt;&gt;"",1+MAX($A$1:A152),"")</f>
        <v>72</v>
      </c>
      <c r="B153" s="37" t="s">
        <v>623</v>
      </c>
      <c r="C153" s="37" t="s">
        <v>623</v>
      </c>
      <c r="E153" s="33" t="s">
        <v>627</v>
      </c>
      <c r="F153" s="6">
        <v>35.06</v>
      </c>
      <c r="G153" s="1">
        <v>0.1</v>
      </c>
      <c r="H153" s="2">
        <f t="shared" si="69"/>
        <v>38.566000000000003</v>
      </c>
      <c r="I153" s="15" t="s">
        <v>28</v>
      </c>
      <c r="J153" s="3">
        <v>45.900000000000006</v>
      </c>
      <c r="K153" s="40">
        <f t="shared" si="70"/>
        <v>1770.1794000000004</v>
      </c>
      <c r="L153" s="40">
        <v>89.100000000000009</v>
      </c>
      <c r="M153" s="40">
        <f t="shared" ref="M153" si="71">L153*H153</f>
        <v>3436.2306000000008</v>
      </c>
      <c r="N153" s="3">
        <v>135</v>
      </c>
      <c r="O153" s="4">
        <f t="shared" ref="O153" si="72">N153*H153</f>
        <v>5206.4100000000008</v>
      </c>
      <c r="P153" s="9"/>
    </row>
    <row r="154" spans="1:16" ht="18" x14ac:dyDescent="0.25">
      <c r="A154" s="35" t="str">
        <f>IF(I154&lt;&gt;"",1+MAX($A$1:A153),"")</f>
        <v/>
      </c>
      <c r="B154" s="66"/>
      <c r="C154" s="67"/>
      <c r="D154" s="23"/>
      <c r="E154" s="52"/>
      <c r="F154" s="56"/>
      <c r="G154" s="8"/>
      <c r="H154" s="8"/>
      <c r="J154" s="40"/>
      <c r="K154" s="40"/>
      <c r="L154" s="40"/>
      <c r="M154" s="40"/>
      <c r="N154" s="8"/>
      <c r="O154" s="8"/>
      <c r="P154" s="9"/>
    </row>
    <row r="155" spans="1:16" ht="18" x14ac:dyDescent="0.25">
      <c r="A155" s="35" t="str">
        <f>IF(I155&lt;&gt;"",1+MAX($A$1:A154),"")</f>
        <v/>
      </c>
      <c r="B155" s="66"/>
      <c r="C155" s="67"/>
      <c r="D155" s="23"/>
      <c r="E155" s="58" t="s">
        <v>628</v>
      </c>
      <c r="F155" s="56"/>
      <c r="G155" s="8"/>
      <c r="H155" s="8"/>
      <c r="J155" s="40"/>
      <c r="K155" s="40"/>
      <c r="L155" s="40"/>
      <c r="M155" s="40"/>
      <c r="N155" s="8"/>
      <c r="O155" s="8"/>
      <c r="P155" s="25"/>
    </row>
    <row r="156" spans="1:16" ht="18" x14ac:dyDescent="0.25">
      <c r="A156" s="35" t="str">
        <f>IF(I156&lt;&gt;"",1+MAX($A$1:A155),"")</f>
        <v/>
      </c>
      <c r="B156" s="66"/>
      <c r="C156" s="67"/>
      <c r="D156" s="23"/>
      <c r="E156" s="52"/>
      <c r="F156" s="56"/>
      <c r="G156" s="8"/>
      <c r="H156" s="8"/>
      <c r="J156" s="40"/>
      <c r="K156" s="40"/>
      <c r="L156" s="40"/>
      <c r="M156" s="40"/>
      <c r="N156" s="8"/>
      <c r="O156" s="8"/>
      <c r="P156" s="9"/>
    </row>
    <row r="157" spans="1:16" x14ac:dyDescent="0.25">
      <c r="A157" s="35" t="str">
        <f>IF(I157&lt;&gt;"",1+MAX($A$1:A156),"")</f>
        <v/>
      </c>
      <c r="B157" s="66"/>
      <c r="C157" s="67"/>
      <c r="D157" s="50"/>
      <c r="E157" s="51" t="s">
        <v>622</v>
      </c>
      <c r="F157" s="56"/>
      <c r="G157" s="8"/>
      <c r="H157" s="8"/>
      <c r="J157" s="40"/>
      <c r="K157" s="40"/>
      <c r="L157" s="40"/>
      <c r="M157" s="40"/>
      <c r="N157" s="8"/>
      <c r="O157" s="8"/>
      <c r="P157" s="9"/>
    </row>
    <row r="158" spans="1:16" x14ac:dyDescent="0.25">
      <c r="A158" s="35" t="str">
        <f>IF(I158&lt;&gt;"",1+MAX($A$1:A157),"")</f>
        <v/>
      </c>
      <c r="B158" s="66"/>
      <c r="C158" s="67"/>
      <c r="D158" s="23"/>
      <c r="E158" s="24"/>
      <c r="F158" s="56"/>
      <c r="G158" s="8"/>
      <c r="H158" s="8"/>
      <c r="J158" s="40"/>
      <c r="K158" s="40"/>
      <c r="L158" s="40"/>
      <c r="M158" s="40"/>
      <c r="N158" s="8"/>
      <c r="O158" s="8"/>
      <c r="P158" s="9"/>
    </row>
    <row r="159" spans="1:16" s="8" customFormat="1" ht="14.4" x14ac:dyDescent="0.25">
      <c r="A159" s="35">
        <f>IF(I159&lt;&gt;"",1+MAX($A$1:A158),"")</f>
        <v>73</v>
      </c>
      <c r="B159" s="37" t="s">
        <v>623</v>
      </c>
      <c r="C159" s="37" t="s">
        <v>623</v>
      </c>
      <c r="E159" s="33" t="s">
        <v>629</v>
      </c>
      <c r="F159" s="6">
        <v>3.84</v>
      </c>
      <c r="G159" s="1">
        <v>0.1</v>
      </c>
      <c r="H159" s="2">
        <f t="shared" ref="H159" si="73">F159*(1+G159)</f>
        <v>4.2240000000000002</v>
      </c>
      <c r="I159" s="15" t="s">
        <v>28</v>
      </c>
      <c r="J159" s="3">
        <v>54.400000000000006</v>
      </c>
      <c r="K159" s="40">
        <f>J159*H159</f>
        <v>229.78560000000004</v>
      </c>
      <c r="L159" s="40">
        <v>105.60000000000001</v>
      </c>
      <c r="M159" s="40">
        <f>L159*H159</f>
        <v>446.05440000000004</v>
      </c>
      <c r="N159" s="3">
        <v>160</v>
      </c>
      <c r="O159" s="4">
        <f>N159*H159</f>
        <v>675.84</v>
      </c>
      <c r="P159" s="9"/>
    </row>
    <row r="160" spans="1:16" ht="18.600000000000001" thickBot="1" x14ac:dyDescent="0.3">
      <c r="A160" s="35" t="str">
        <f>IF(I160&lt;&gt;"",1+MAX($A$1:A159),"")</f>
        <v/>
      </c>
      <c r="B160" s="66"/>
      <c r="C160" s="67"/>
      <c r="D160" s="23"/>
      <c r="E160" s="52"/>
      <c r="F160" s="56"/>
      <c r="G160" s="8"/>
      <c r="H160" s="8"/>
      <c r="J160" s="40"/>
      <c r="K160" s="40"/>
      <c r="L160" s="40"/>
      <c r="M160" s="40"/>
      <c r="N160" s="8"/>
      <c r="O160" s="8"/>
      <c r="P160" s="9"/>
    </row>
    <row r="161" spans="1:16" ht="16.2" thickBot="1" x14ac:dyDescent="0.3">
      <c r="A161" s="127" t="str">
        <f>IF(I161&lt;&gt;"",1+MAX($A$1:A160),"")</f>
        <v/>
      </c>
      <c r="B161" s="128"/>
      <c r="C161" s="128"/>
      <c r="D161" s="128" t="s">
        <v>33</v>
      </c>
      <c r="E161" s="129" t="s">
        <v>34</v>
      </c>
      <c r="F161" s="130"/>
      <c r="G161" s="131"/>
      <c r="H161" s="131"/>
      <c r="I161" s="131"/>
      <c r="J161" s="131"/>
      <c r="K161" s="131"/>
      <c r="L161" s="131"/>
      <c r="M161" s="131"/>
      <c r="N161" s="131"/>
      <c r="O161" s="131"/>
      <c r="P161" s="132">
        <f>SUM(O164:O605)</f>
        <v>259630.59649499989</v>
      </c>
    </row>
    <row r="162" spans="1:16" x14ac:dyDescent="0.25">
      <c r="A162" s="35" t="str">
        <f>IF(I162&lt;&gt;"",1+MAX($A$1:A161),"")</f>
        <v/>
      </c>
      <c r="B162" s="37"/>
      <c r="C162" s="37"/>
      <c r="D162" s="23"/>
      <c r="E162" s="24"/>
      <c r="F162" s="56"/>
      <c r="G162" s="8"/>
      <c r="H162" s="8"/>
      <c r="J162" s="40"/>
      <c r="K162" s="40"/>
      <c r="L162" s="40"/>
      <c r="M162" s="40"/>
      <c r="N162" s="8"/>
      <c r="O162" s="8"/>
      <c r="P162" s="9"/>
    </row>
    <row r="163" spans="1:16" x14ac:dyDescent="0.25">
      <c r="A163" s="35" t="str">
        <f>IF(I163&lt;&gt;"",1+MAX($A$1:A162),"")</f>
        <v/>
      </c>
      <c r="B163" s="37"/>
      <c r="C163" s="37"/>
      <c r="D163" s="48"/>
      <c r="E163" s="49" t="s">
        <v>180</v>
      </c>
      <c r="F163" s="56"/>
      <c r="G163" s="8"/>
      <c r="H163" s="8"/>
      <c r="J163" s="40"/>
      <c r="K163" s="40"/>
      <c r="L163" s="40"/>
      <c r="M163" s="40"/>
      <c r="N163" s="8"/>
      <c r="O163" s="8"/>
      <c r="P163" s="9"/>
    </row>
    <row r="164" spans="1:16" x14ac:dyDescent="0.25">
      <c r="A164" s="35" t="str">
        <f>IF(I164&lt;&gt;"",1+MAX($A$1:A163),"")</f>
        <v/>
      </c>
      <c r="B164" s="66"/>
      <c r="C164" s="67"/>
      <c r="D164" s="23"/>
      <c r="E164" s="24"/>
      <c r="F164" s="56"/>
      <c r="G164" s="8"/>
      <c r="H164" s="8"/>
      <c r="J164" s="40"/>
      <c r="K164" s="40"/>
      <c r="L164" s="40"/>
      <c r="M164" s="40"/>
      <c r="N164" s="8"/>
      <c r="O164" s="8"/>
      <c r="P164" s="9"/>
    </row>
    <row r="165" spans="1:16" x14ac:dyDescent="0.25">
      <c r="A165" s="35" t="str">
        <f>IF(I165&lt;&gt;"",1+MAX($A$1:A164),"")</f>
        <v/>
      </c>
      <c r="B165" s="66"/>
      <c r="C165" s="67"/>
      <c r="D165" s="47"/>
      <c r="E165" s="55" t="s">
        <v>37</v>
      </c>
      <c r="F165" s="56"/>
      <c r="G165" s="8"/>
      <c r="H165" s="8"/>
      <c r="J165" s="40"/>
      <c r="K165" s="40"/>
      <c r="L165" s="40"/>
      <c r="M165" s="40"/>
      <c r="N165" s="8"/>
      <c r="O165" s="8"/>
      <c r="P165" s="25"/>
    </row>
    <row r="166" spans="1:16" s="8" customFormat="1" ht="14.4" x14ac:dyDescent="0.25">
      <c r="A166" s="35">
        <f>IF(I166&lt;&gt;"",1+MAX($A$1:A165),"")</f>
        <v>74</v>
      </c>
      <c r="B166" s="37" t="s">
        <v>603</v>
      </c>
      <c r="C166" s="37" t="s">
        <v>603</v>
      </c>
      <c r="E166" s="33" t="s">
        <v>181</v>
      </c>
      <c r="F166" s="6">
        <f>2674.18/32</f>
        <v>83.568124999999995</v>
      </c>
      <c r="G166" s="1">
        <v>0</v>
      </c>
      <c r="H166" s="2">
        <f t="shared" ref="H166" si="74">F166*(1+G166)</f>
        <v>83.568124999999995</v>
      </c>
      <c r="I166" s="15" t="s">
        <v>35</v>
      </c>
      <c r="J166" s="95">
        <v>90</v>
      </c>
      <c r="K166" s="40">
        <f>J166*H166</f>
        <v>7521.1312499999995</v>
      </c>
      <c r="L166" s="40">
        <v>53</v>
      </c>
      <c r="M166" s="40">
        <f>L166*H166</f>
        <v>4429.1106249999993</v>
      </c>
      <c r="N166" s="95">
        <v>143</v>
      </c>
      <c r="O166" s="4">
        <f>N166*H166</f>
        <v>11950.241875</v>
      </c>
      <c r="P166" s="9"/>
    </row>
    <row r="167" spans="1:16" s="8" customFormat="1" x14ac:dyDescent="0.25">
      <c r="A167" s="35" t="str">
        <f>IF(I167&lt;&gt;"",1+MAX($A$1:A166),"")</f>
        <v/>
      </c>
      <c r="B167" s="66"/>
      <c r="C167" s="67"/>
      <c r="E167" s="33"/>
      <c r="F167" s="6"/>
      <c r="G167" s="1"/>
      <c r="H167" s="2"/>
      <c r="I167" s="15"/>
      <c r="J167" s="40"/>
      <c r="K167" s="40"/>
      <c r="L167" s="40"/>
      <c r="M167" s="40"/>
      <c r="N167" s="3"/>
      <c r="O167" s="4"/>
      <c r="P167" s="9"/>
    </row>
    <row r="168" spans="1:16" x14ac:dyDescent="0.25">
      <c r="A168" s="35" t="str">
        <f>IF(I168&lt;&gt;"",1+MAX($A$1:A167),"")</f>
        <v/>
      </c>
      <c r="B168" s="66"/>
      <c r="C168" s="67"/>
      <c r="D168" s="47"/>
      <c r="E168" s="55" t="s">
        <v>65</v>
      </c>
      <c r="F168" s="56"/>
      <c r="G168" s="8"/>
      <c r="H168" s="8"/>
      <c r="J168" s="40"/>
      <c r="K168" s="40"/>
      <c r="L168" s="40"/>
      <c r="M168" s="40"/>
      <c r="N168" s="8"/>
      <c r="O168" s="8"/>
      <c r="P168" s="25"/>
    </row>
    <row r="169" spans="1:16" s="8" customFormat="1" ht="14.4" x14ac:dyDescent="0.25">
      <c r="A169" s="35">
        <f>IF(I169&lt;&gt;"",1+MAX($A$1:A168),"")</f>
        <v>75</v>
      </c>
      <c r="B169" s="37" t="s">
        <v>603</v>
      </c>
      <c r="C169" s="37" t="s">
        <v>603</v>
      </c>
      <c r="E169" s="33" t="s">
        <v>182</v>
      </c>
      <c r="F169" s="6">
        <v>11</v>
      </c>
      <c r="G169" s="1">
        <v>0</v>
      </c>
      <c r="H169" s="2">
        <f t="shared" ref="H169" si="75">F169*(1+G169)</f>
        <v>11</v>
      </c>
      <c r="I169" s="15" t="s">
        <v>35</v>
      </c>
      <c r="J169" s="3">
        <v>897.41079999999988</v>
      </c>
      <c r="K169" s="40">
        <f t="shared" ref="K169" si="76">J169*H169</f>
        <v>9871.518799999998</v>
      </c>
      <c r="L169" s="40">
        <v>649.8492</v>
      </c>
      <c r="M169" s="40">
        <f t="shared" ref="M169" si="77">L169*H169</f>
        <v>7148.3411999999998</v>
      </c>
      <c r="N169" s="3">
        <v>1547.26</v>
      </c>
      <c r="O169" s="4">
        <f t="shared" ref="O169" si="78">N169*H169</f>
        <v>17019.86</v>
      </c>
      <c r="P169" s="98"/>
    </row>
    <row r="170" spans="1:16" s="8" customFormat="1" ht="14.4" x14ac:dyDescent="0.25">
      <c r="A170" s="35">
        <f>IF(I170&lt;&gt;"",1+MAX($A$1:A169),"")</f>
        <v>76</v>
      </c>
      <c r="B170" s="37" t="s">
        <v>603</v>
      </c>
      <c r="C170" s="37" t="s">
        <v>603</v>
      </c>
      <c r="E170" s="33" t="s">
        <v>183</v>
      </c>
      <c r="F170" s="6">
        <v>1</v>
      </c>
      <c r="G170" s="1">
        <v>0</v>
      </c>
      <c r="H170" s="2">
        <f t="shared" ref="H170:H195" si="79">F170*(1+G170)</f>
        <v>1</v>
      </c>
      <c r="I170" s="15" t="s">
        <v>35</v>
      </c>
      <c r="J170" s="3">
        <v>814.01839999999993</v>
      </c>
      <c r="K170" s="40">
        <f t="shared" ref="K170:K195" si="80">J170*H170</f>
        <v>814.01839999999993</v>
      </c>
      <c r="L170" s="40">
        <v>589.46159999999998</v>
      </c>
      <c r="M170" s="40">
        <f t="shared" ref="M170:M195" si="81">L170*H170</f>
        <v>589.46159999999998</v>
      </c>
      <c r="N170" s="3">
        <v>1403.48</v>
      </c>
      <c r="O170" s="4">
        <f t="shared" ref="O170:O195" si="82">N170*H170</f>
        <v>1403.48</v>
      </c>
      <c r="P170" s="9"/>
    </row>
    <row r="171" spans="1:16" s="8" customFormat="1" ht="14.4" x14ac:dyDescent="0.25">
      <c r="A171" s="35">
        <f>IF(I171&lt;&gt;"",1+MAX($A$1:A170),"")</f>
        <v>77</v>
      </c>
      <c r="B171" s="37" t="s">
        <v>603</v>
      </c>
      <c r="C171" s="37" t="s">
        <v>603</v>
      </c>
      <c r="E171" s="33" t="s">
        <v>184</v>
      </c>
      <c r="F171" s="6">
        <v>5</v>
      </c>
      <c r="G171" s="1">
        <v>0</v>
      </c>
      <c r="H171" s="2">
        <f t="shared" ref="H171:H185" si="83">F171*(1+G171)</f>
        <v>5</v>
      </c>
      <c r="I171" s="15" t="s">
        <v>35</v>
      </c>
      <c r="J171" s="3">
        <v>826.83639999999991</v>
      </c>
      <c r="K171" s="40">
        <f t="shared" si="80"/>
        <v>4134.1819999999998</v>
      </c>
      <c r="L171" s="40">
        <v>598.7435999999999</v>
      </c>
      <c r="M171" s="40">
        <f t="shared" si="81"/>
        <v>2993.7179999999994</v>
      </c>
      <c r="N171" s="3">
        <v>1425.58</v>
      </c>
      <c r="O171" s="4">
        <f t="shared" ref="O171:O185" si="84">N171*H171</f>
        <v>7127.9</v>
      </c>
      <c r="P171" s="9"/>
    </row>
    <row r="172" spans="1:16" s="8" customFormat="1" ht="14.4" x14ac:dyDescent="0.25">
      <c r="A172" s="35">
        <f>IF(I172&lt;&gt;"",1+MAX($A$1:A171),"")</f>
        <v>78</v>
      </c>
      <c r="B172" s="37" t="s">
        <v>603</v>
      </c>
      <c r="C172" s="37" t="s">
        <v>603</v>
      </c>
      <c r="E172" s="33" t="s">
        <v>185</v>
      </c>
      <c r="F172" s="6">
        <v>1</v>
      </c>
      <c r="G172" s="1">
        <v>0</v>
      </c>
      <c r="H172" s="2">
        <f t="shared" si="83"/>
        <v>1</v>
      </c>
      <c r="I172" s="15" t="s">
        <v>35</v>
      </c>
      <c r="J172" s="3">
        <v>312.75919999999996</v>
      </c>
      <c r="K172" s="40">
        <f t="shared" si="80"/>
        <v>312.75919999999996</v>
      </c>
      <c r="L172" s="40">
        <v>226.48079999999999</v>
      </c>
      <c r="M172" s="40">
        <f t="shared" si="81"/>
        <v>226.48079999999999</v>
      </c>
      <c r="N172" s="3">
        <v>539.24</v>
      </c>
      <c r="O172" s="4">
        <f t="shared" si="84"/>
        <v>539.24</v>
      </c>
      <c r="P172" s="9"/>
    </row>
    <row r="173" spans="1:16" s="8" customFormat="1" ht="14.4" x14ac:dyDescent="0.25">
      <c r="A173" s="35">
        <f>IF(I173&lt;&gt;"",1+MAX($A$1:A172),"")</f>
        <v>79</v>
      </c>
      <c r="B173" s="37" t="s">
        <v>603</v>
      </c>
      <c r="C173" s="37" t="s">
        <v>603</v>
      </c>
      <c r="E173" s="33" t="s">
        <v>186</v>
      </c>
      <c r="F173" s="6">
        <v>4</v>
      </c>
      <c r="G173" s="1">
        <v>0</v>
      </c>
      <c r="H173" s="2">
        <f t="shared" si="83"/>
        <v>4</v>
      </c>
      <c r="I173" s="15" t="s">
        <v>35</v>
      </c>
      <c r="J173" s="3">
        <v>83.995599999999996</v>
      </c>
      <c r="K173" s="40">
        <f t="shared" si="80"/>
        <v>335.98239999999998</v>
      </c>
      <c r="L173" s="40">
        <v>60.824399999999997</v>
      </c>
      <c r="M173" s="40">
        <f t="shared" si="81"/>
        <v>243.29759999999999</v>
      </c>
      <c r="N173" s="3">
        <v>144.82</v>
      </c>
      <c r="O173" s="4">
        <f t="shared" si="84"/>
        <v>579.28</v>
      </c>
      <c r="P173" s="9"/>
    </row>
    <row r="174" spans="1:16" s="8" customFormat="1" ht="14.4" x14ac:dyDescent="0.25">
      <c r="A174" s="35">
        <f>IF(I174&lt;&gt;"",1+MAX($A$1:A173),"")</f>
        <v>80</v>
      </c>
      <c r="B174" s="37" t="s">
        <v>603</v>
      </c>
      <c r="C174" s="37" t="s">
        <v>603</v>
      </c>
      <c r="E174" s="33" t="s">
        <v>187</v>
      </c>
      <c r="F174" s="6">
        <v>7</v>
      </c>
      <c r="G174" s="1">
        <v>0</v>
      </c>
      <c r="H174" s="2">
        <f t="shared" si="83"/>
        <v>7</v>
      </c>
      <c r="I174" s="15" t="s">
        <v>35</v>
      </c>
      <c r="J174" s="3">
        <v>168.74519999999998</v>
      </c>
      <c r="K174" s="40">
        <f t="shared" si="80"/>
        <v>1181.2163999999998</v>
      </c>
      <c r="L174" s="40">
        <v>122.1948</v>
      </c>
      <c r="M174" s="40">
        <f t="shared" si="81"/>
        <v>855.36360000000002</v>
      </c>
      <c r="N174" s="3">
        <v>290.94</v>
      </c>
      <c r="O174" s="4">
        <f t="shared" si="84"/>
        <v>2036.58</v>
      </c>
      <c r="P174" s="9"/>
    </row>
    <row r="175" spans="1:16" s="8" customFormat="1" ht="14.4" x14ac:dyDescent="0.25">
      <c r="A175" s="35">
        <f>IF(I175&lt;&gt;"",1+MAX($A$1:A174),"")</f>
        <v>81</v>
      </c>
      <c r="B175" s="37" t="s">
        <v>603</v>
      </c>
      <c r="C175" s="37" t="s">
        <v>603</v>
      </c>
      <c r="E175" s="33" t="s">
        <v>188</v>
      </c>
      <c r="F175" s="6">
        <v>1</v>
      </c>
      <c r="G175" s="1">
        <v>0</v>
      </c>
      <c r="H175" s="2">
        <f t="shared" si="83"/>
        <v>1</v>
      </c>
      <c r="I175" s="15" t="s">
        <v>35</v>
      </c>
      <c r="J175" s="3">
        <v>391.62759999999997</v>
      </c>
      <c r="K175" s="40">
        <f t="shared" si="80"/>
        <v>391.62759999999997</v>
      </c>
      <c r="L175" s="40">
        <v>283.5924</v>
      </c>
      <c r="M175" s="40">
        <f t="shared" si="81"/>
        <v>283.5924</v>
      </c>
      <c r="N175" s="3">
        <v>675.22</v>
      </c>
      <c r="O175" s="4">
        <f t="shared" si="84"/>
        <v>675.22</v>
      </c>
      <c r="P175" s="9"/>
    </row>
    <row r="176" spans="1:16" s="8" customFormat="1" ht="14.4" x14ac:dyDescent="0.25">
      <c r="A176" s="35">
        <f>IF(I176&lt;&gt;"",1+MAX($A$1:A175),"")</f>
        <v>82</v>
      </c>
      <c r="B176" s="37" t="s">
        <v>603</v>
      </c>
      <c r="C176" s="37" t="s">
        <v>603</v>
      </c>
      <c r="E176" s="33" t="s">
        <v>189</v>
      </c>
      <c r="F176" s="6">
        <v>1</v>
      </c>
      <c r="G176" s="1">
        <v>0</v>
      </c>
      <c r="H176" s="2">
        <f t="shared" si="83"/>
        <v>1</v>
      </c>
      <c r="I176" s="15" t="s">
        <v>35</v>
      </c>
      <c r="J176" s="3">
        <v>307.93360000000001</v>
      </c>
      <c r="K176" s="40">
        <f t="shared" si="80"/>
        <v>307.93360000000001</v>
      </c>
      <c r="L176" s="40">
        <v>222.98640000000003</v>
      </c>
      <c r="M176" s="40">
        <f t="shared" si="81"/>
        <v>222.98640000000003</v>
      </c>
      <c r="N176" s="3">
        <v>530.92000000000007</v>
      </c>
      <c r="O176" s="4">
        <f t="shared" si="84"/>
        <v>530.92000000000007</v>
      </c>
      <c r="P176" s="9"/>
    </row>
    <row r="177" spans="1:16" s="8" customFormat="1" ht="14.4" x14ac:dyDescent="0.25">
      <c r="A177" s="35">
        <f>IF(I177&lt;&gt;"",1+MAX($A$1:A176),"")</f>
        <v>83</v>
      </c>
      <c r="B177" s="37" t="s">
        <v>603</v>
      </c>
      <c r="C177" s="37" t="s">
        <v>603</v>
      </c>
      <c r="E177" s="33" t="s">
        <v>190</v>
      </c>
      <c r="F177" s="6">
        <v>9</v>
      </c>
      <c r="G177" s="1">
        <v>0</v>
      </c>
      <c r="H177" s="2">
        <f t="shared" si="83"/>
        <v>9</v>
      </c>
      <c r="I177" s="15" t="s">
        <v>35</v>
      </c>
      <c r="J177" s="3">
        <v>204.334</v>
      </c>
      <c r="K177" s="40">
        <f t="shared" si="80"/>
        <v>1839.0060000000001</v>
      </c>
      <c r="L177" s="40">
        <v>147.96600000000001</v>
      </c>
      <c r="M177" s="40">
        <f t="shared" si="81"/>
        <v>1331.694</v>
      </c>
      <c r="N177" s="3">
        <v>352.3</v>
      </c>
      <c r="O177" s="4">
        <f t="shared" si="84"/>
        <v>3170.7000000000003</v>
      </c>
      <c r="P177" s="9"/>
    </row>
    <row r="178" spans="1:16" s="8" customFormat="1" ht="14.4" x14ac:dyDescent="0.25">
      <c r="A178" s="35">
        <f>IF(I178&lt;&gt;"",1+MAX($A$1:A177),"")</f>
        <v>84</v>
      </c>
      <c r="B178" s="37" t="s">
        <v>603</v>
      </c>
      <c r="C178" s="37" t="s">
        <v>603</v>
      </c>
      <c r="E178" s="33" t="s">
        <v>191</v>
      </c>
      <c r="F178" s="6">
        <v>6</v>
      </c>
      <c r="G178" s="1">
        <v>0</v>
      </c>
      <c r="H178" s="2">
        <f t="shared" si="83"/>
        <v>6</v>
      </c>
      <c r="I178" s="15" t="s">
        <v>35</v>
      </c>
      <c r="J178" s="3">
        <v>225.89839999999998</v>
      </c>
      <c r="K178" s="40">
        <f t="shared" si="80"/>
        <v>1355.3903999999998</v>
      </c>
      <c r="L178" s="40">
        <v>163.58160000000001</v>
      </c>
      <c r="M178" s="40">
        <f t="shared" si="81"/>
        <v>981.48960000000011</v>
      </c>
      <c r="N178" s="3">
        <v>389.48</v>
      </c>
      <c r="O178" s="4">
        <f t="shared" si="84"/>
        <v>2336.88</v>
      </c>
      <c r="P178" s="9"/>
    </row>
    <row r="179" spans="1:16" s="8" customFormat="1" ht="14.4" x14ac:dyDescent="0.25">
      <c r="A179" s="35">
        <f>IF(I179&lt;&gt;"",1+MAX($A$1:A178),"")</f>
        <v>85</v>
      </c>
      <c r="B179" s="37" t="s">
        <v>603</v>
      </c>
      <c r="C179" s="37" t="s">
        <v>603</v>
      </c>
      <c r="E179" s="33" t="s">
        <v>192</v>
      </c>
      <c r="F179" s="6">
        <v>6</v>
      </c>
      <c r="G179" s="1">
        <v>0</v>
      </c>
      <c r="H179" s="2">
        <f t="shared" si="83"/>
        <v>6</v>
      </c>
      <c r="I179" s="15" t="s">
        <v>35</v>
      </c>
      <c r="J179" s="3">
        <v>225.74760000000001</v>
      </c>
      <c r="K179" s="40">
        <f t="shared" si="80"/>
        <v>1354.4856</v>
      </c>
      <c r="L179" s="40">
        <v>163.47239999999999</v>
      </c>
      <c r="M179" s="40">
        <f t="shared" si="81"/>
        <v>980.83439999999996</v>
      </c>
      <c r="N179" s="3">
        <v>389.22</v>
      </c>
      <c r="O179" s="4">
        <f t="shared" si="84"/>
        <v>2335.3200000000002</v>
      </c>
      <c r="P179" s="9"/>
    </row>
    <row r="180" spans="1:16" s="8" customFormat="1" ht="14.4" x14ac:dyDescent="0.25">
      <c r="A180" s="35">
        <f>IF(I180&lt;&gt;"",1+MAX($A$1:A179),"")</f>
        <v>86</v>
      </c>
      <c r="B180" s="37" t="s">
        <v>603</v>
      </c>
      <c r="C180" s="37" t="s">
        <v>603</v>
      </c>
      <c r="E180" s="33" t="s">
        <v>193</v>
      </c>
      <c r="F180" s="6">
        <v>1</v>
      </c>
      <c r="G180" s="1">
        <v>0</v>
      </c>
      <c r="H180" s="2">
        <f t="shared" si="83"/>
        <v>1</v>
      </c>
      <c r="I180" s="15" t="s">
        <v>35</v>
      </c>
      <c r="J180" s="3">
        <v>225.5968</v>
      </c>
      <c r="K180" s="40">
        <f t="shared" si="80"/>
        <v>225.5968</v>
      </c>
      <c r="L180" s="40">
        <v>163.36320000000001</v>
      </c>
      <c r="M180" s="40">
        <f t="shared" si="81"/>
        <v>163.36320000000001</v>
      </c>
      <c r="N180" s="3">
        <v>388.96000000000004</v>
      </c>
      <c r="O180" s="4">
        <f t="shared" si="84"/>
        <v>388.96000000000004</v>
      </c>
      <c r="P180" s="9"/>
    </row>
    <row r="181" spans="1:16" s="8" customFormat="1" ht="14.4" x14ac:dyDescent="0.25">
      <c r="A181" s="35">
        <f>IF(I181&lt;&gt;"",1+MAX($A$1:A180),"")</f>
        <v>87</v>
      </c>
      <c r="B181" s="37" t="s">
        <v>603</v>
      </c>
      <c r="C181" s="37" t="s">
        <v>603</v>
      </c>
      <c r="E181" s="33" t="s">
        <v>194</v>
      </c>
      <c r="F181" s="6">
        <v>1</v>
      </c>
      <c r="G181" s="1">
        <v>0</v>
      </c>
      <c r="H181" s="2">
        <f t="shared" si="83"/>
        <v>1</v>
      </c>
      <c r="I181" s="15" t="s">
        <v>35</v>
      </c>
      <c r="J181" s="3">
        <v>336.43479999999994</v>
      </c>
      <c r="K181" s="40">
        <f t="shared" si="80"/>
        <v>336.43479999999994</v>
      </c>
      <c r="L181" s="40">
        <v>243.62519999999998</v>
      </c>
      <c r="M181" s="40">
        <f t="shared" si="81"/>
        <v>243.62519999999998</v>
      </c>
      <c r="N181" s="3">
        <v>580.05999999999995</v>
      </c>
      <c r="O181" s="4">
        <f t="shared" si="84"/>
        <v>580.05999999999995</v>
      </c>
      <c r="P181" s="9"/>
    </row>
    <row r="182" spans="1:16" s="8" customFormat="1" ht="14.4" x14ac:dyDescent="0.25">
      <c r="A182" s="35">
        <f>IF(I182&lt;&gt;"",1+MAX($A$1:A181),"")</f>
        <v>88</v>
      </c>
      <c r="B182" s="37" t="s">
        <v>603</v>
      </c>
      <c r="C182" s="37" t="s">
        <v>603</v>
      </c>
      <c r="E182" s="33" t="s">
        <v>195</v>
      </c>
      <c r="F182" s="6">
        <v>1</v>
      </c>
      <c r="G182" s="1">
        <v>0</v>
      </c>
      <c r="H182" s="2">
        <f t="shared" si="83"/>
        <v>1</v>
      </c>
      <c r="I182" s="15" t="s">
        <v>35</v>
      </c>
      <c r="J182" s="3">
        <v>336.5856</v>
      </c>
      <c r="K182" s="40">
        <f t="shared" si="80"/>
        <v>336.5856</v>
      </c>
      <c r="L182" s="40">
        <v>243.73440000000002</v>
      </c>
      <c r="M182" s="40">
        <f t="shared" si="81"/>
        <v>243.73440000000002</v>
      </c>
      <c r="N182" s="3">
        <v>580.32000000000005</v>
      </c>
      <c r="O182" s="4">
        <f t="shared" si="84"/>
        <v>580.32000000000005</v>
      </c>
      <c r="P182" s="9"/>
    </row>
    <row r="183" spans="1:16" s="8" customFormat="1" ht="14.4" x14ac:dyDescent="0.25">
      <c r="A183" s="35">
        <f>IF(I183&lt;&gt;"",1+MAX($A$1:A182),"")</f>
        <v>89</v>
      </c>
      <c r="B183" s="37" t="s">
        <v>603</v>
      </c>
      <c r="C183" s="37" t="s">
        <v>603</v>
      </c>
      <c r="E183" s="33" t="s">
        <v>196</v>
      </c>
      <c r="F183" s="6">
        <v>2</v>
      </c>
      <c r="G183" s="1">
        <v>0</v>
      </c>
      <c r="H183" s="2">
        <f t="shared" si="83"/>
        <v>2</v>
      </c>
      <c r="I183" s="15" t="s">
        <v>35</v>
      </c>
      <c r="J183" s="3">
        <v>336.73639999999995</v>
      </c>
      <c r="K183" s="40">
        <f t="shared" si="80"/>
        <v>673.47279999999989</v>
      </c>
      <c r="L183" s="40">
        <v>243.84359999999995</v>
      </c>
      <c r="M183" s="40">
        <f t="shared" si="81"/>
        <v>487.6871999999999</v>
      </c>
      <c r="N183" s="3">
        <v>580.57999999999993</v>
      </c>
      <c r="O183" s="4">
        <f t="shared" si="84"/>
        <v>1161.1599999999999</v>
      </c>
      <c r="P183" s="9"/>
    </row>
    <row r="184" spans="1:16" s="8" customFormat="1" ht="14.4" x14ac:dyDescent="0.25">
      <c r="A184" s="35">
        <f>IF(I184&lt;&gt;"",1+MAX($A$1:A183),"")</f>
        <v>90</v>
      </c>
      <c r="B184" s="37" t="s">
        <v>603</v>
      </c>
      <c r="C184" s="37" t="s">
        <v>603</v>
      </c>
      <c r="E184" s="33" t="s">
        <v>197</v>
      </c>
      <c r="F184" s="6">
        <v>1</v>
      </c>
      <c r="G184" s="1">
        <v>0</v>
      </c>
      <c r="H184" s="2">
        <f t="shared" si="83"/>
        <v>1</v>
      </c>
      <c r="I184" s="15" t="s">
        <v>35</v>
      </c>
      <c r="J184" s="3">
        <v>336.88720000000001</v>
      </c>
      <c r="K184" s="40">
        <f t="shared" si="80"/>
        <v>336.88720000000001</v>
      </c>
      <c r="L184" s="40">
        <v>243.9528</v>
      </c>
      <c r="M184" s="40">
        <f t="shared" si="81"/>
        <v>243.9528</v>
      </c>
      <c r="N184" s="3">
        <v>580.84</v>
      </c>
      <c r="O184" s="4">
        <f t="shared" si="84"/>
        <v>580.84</v>
      </c>
      <c r="P184" s="9"/>
    </row>
    <row r="185" spans="1:16" s="8" customFormat="1" ht="14.4" x14ac:dyDescent="0.25">
      <c r="A185" s="35">
        <f>IF(I185&lt;&gt;"",1+MAX($A$1:A184),"")</f>
        <v>91</v>
      </c>
      <c r="B185" s="37" t="s">
        <v>603</v>
      </c>
      <c r="C185" s="37" t="s">
        <v>603</v>
      </c>
      <c r="E185" s="33" t="s">
        <v>198</v>
      </c>
      <c r="F185" s="6">
        <v>2</v>
      </c>
      <c r="G185" s="1">
        <v>0</v>
      </c>
      <c r="H185" s="2">
        <f t="shared" si="83"/>
        <v>2</v>
      </c>
      <c r="I185" s="15" t="s">
        <v>35</v>
      </c>
      <c r="J185" s="3">
        <v>337.03800000000001</v>
      </c>
      <c r="K185" s="40">
        <f t="shared" si="80"/>
        <v>674.07600000000002</v>
      </c>
      <c r="L185" s="40">
        <v>244.06200000000001</v>
      </c>
      <c r="M185" s="40">
        <f t="shared" si="81"/>
        <v>488.12400000000002</v>
      </c>
      <c r="N185" s="3">
        <v>581.1</v>
      </c>
      <c r="O185" s="4">
        <f t="shared" si="84"/>
        <v>1162.2</v>
      </c>
      <c r="P185" s="9"/>
    </row>
    <row r="186" spans="1:16" s="8" customFormat="1" ht="14.4" x14ac:dyDescent="0.25">
      <c r="A186" s="35">
        <f>IF(I186&lt;&gt;"",1+MAX($A$1:A185),"")</f>
        <v>92</v>
      </c>
      <c r="B186" s="37" t="s">
        <v>603</v>
      </c>
      <c r="C186" s="37" t="s">
        <v>603</v>
      </c>
      <c r="E186" s="33" t="s">
        <v>199</v>
      </c>
      <c r="F186" s="6">
        <v>1</v>
      </c>
      <c r="G186" s="1">
        <v>0</v>
      </c>
      <c r="H186" s="2">
        <f t="shared" ref="H186:H192" si="85">F186*(1+G186)</f>
        <v>1</v>
      </c>
      <c r="I186" s="15" t="s">
        <v>35</v>
      </c>
      <c r="J186" s="3">
        <v>337.18879999999996</v>
      </c>
      <c r="K186" s="40">
        <f t="shared" si="80"/>
        <v>337.18879999999996</v>
      </c>
      <c r="L186" s="40">
        <v>244.1712</v>
      </c>
      <c r="M186" s="40">
        <f t="shared" si="81"/>
        <v>244.1712</v>
      </c>
      <c r="N186" s="3">
        <v>581.36</v>
      </c>
      <c r="O186" s="4">
        <f t="shared" ref="O186:O192" si="86">N186*H186</f>
        <v>581.36</v>
      </c>
      <c r="P186" s="9"/>
    </row>
    <row r="187" spans="1:16" s="8" customFormat="1" ht="14.4" x14ac:dyDescent="0.25">
      <c r="A187" s="35">
        <f>IF(I187&lt;&gt;"",1+MAX($A$1:A186),"")</f>
        <v>93</v>
      </c>
      <c r="B187" s="37" t="s">
        <v>603</v>
      </c>
      <c r="C187" s="37" t="s">
        <v>603</v>
      </c>
      <c r="E187" s="33" t="s">
        <v>200</v>
      </c>
      <c r="F187" s="6">
        <v>2</v>
      </c>
      <c r="G187" s="1">
        <v>0</v>
      </c>
      <c r="H187" s="2">
        <f t="shared" si="85"/>
        <v>2</v>
      </c>
      <c r="I187" s="15" t="s">
        <v>35</v>
      </c>
      <c r="J187" s="3">
        <v>337.33959999999996</v>
      </c>
      <c r="K187" s="40">
        <f t="shared" si="80"/>
        <v>674.67919999999992</v>
      </c>
      <c r="L187" s="40">
        <v>244.28039999999999</v>
      </c>
      <c r="M187" s="40">
        <f t="shared" si="81"/>
        <v>488.56079999999997</v>
      </c>
      <c r="N187" s="3">
        <v>581.62</v>
      </c>
      <c r="O187" s="4">
        <f t="shared" si="86"/>
        <v>1163.24</v>
      </c>
      <c r="P187" s="9"/>
    </row>
    <row r="188" spans="1:16" s="8" customFormat="1" ht="14.4" x14ac:dyDescent="0.25">
      <c r="A188" s="35">
        <f>IF(I188&lt;&gt;"",1+MAX($A$1:A187),"")</f>
        <v>94</v>
      </c>
      <c r="B188" s="37" t="s">
        <v>603</v>
      </c>
      <c r="C188" s="37" t="s">
        <v>603</v>
      </c>
      <c r="E188" s="33" t="s">
        <v>201</v>
      </c>
      <c r="F188" s="6">
        <v>1</v>
      </c>
      <c r="G188" s="1">
        <v>0</v>
      </c>
      <c r="H188" s="2">
        <f t="shared" si="85"/>
        <v>1</v>
      </c>
      <c r="I188" s="15" t="s">
        <v>35</v>
      </c>
      <c r="J188" s="3">
        <v>337.49039999999997</v>
      </c>
      <c r="K188" s="40">
        <f t="shared" si="80"/>
        <v>337.49039999999997</v>
      </c>
      <c r="L188" s="40">
        <v>244.3896</v>
      </c>
      <c r="M188" s="40">
        <f t="shared" si="81"/>
        <v>244.3896</v>
      </c>
      <c r="N188" s="3">
        <v>581.88</v>
      </c>
      <c r="O188" s="4">
        <f t="shared" si="86"/>
        <v>581.88</v>
      </c>
      <c r="P188" s="9"/>
    </row>
    <row r="189" spans="1:16" s="8" customFormat="1" ht="14.4" x14ac:dyDescent="0.25">
      <c r="A189" s="35">
        <f>IF(I189&lt;&gt;"",1+MAX($A$1:A188),"")</f>
        <v>95</v>
      </c>
      <c r="B189" s="37" t="s">
        <v>603</v>
      </c>
      <c r="C189" s="37" t="s">
        <v>603</v>
      </c>
      <c r="E189" s="33" t="s">
        <v>202</v>
      </c>
      <c r="F189" s="6">
        <v>2</v>
      </c>
      <c r="G189" s="1">
        <v>0</v>
      </c>
      <c r="H189" s="2">
        <f t="shared" si="85"/>
        <v>2</v>
      </c>
      <c r="I189" s="15" t="s">
        <v>35</v>
      </c>
      <c r="J189" s="3">
        <v>337.64119999999997</v>
      </c>
      <c r="K189" s="40">
        <f t="shared" si="80"/>
        <v>675.28239999999994</v>
      </c>
      <c r="L189" s="40">
        <v>244.49879999999999</v>
      </c>
      <c r="M189" s="40">
        <f t="shared" si="81"/>
        <v>488.99759999999998</v>
      </c>
      <c r="N189" s="3">
        <v>582.14</v>
      </c>
      <c r="O189" s="4">
        <f t="shared" si="86"/>
        <v>1164.28</v>
      </c>
      <c r="P189" s="9"/>
    </row>
    <row r="190" spans="1:16" s="8" customFormat="1" ht="14.4" x14ac:dyDescent="0.25">
      <c r="A190" s="35">
        <f>IF(I190&lt;&gt;"",1+MAX($A$1:A189),"")</f>
        <v>96</v>
      </c>
      <c r="B190" s="37" t="s">
        <v>603</v>
      </c>
      <c r="C190" s="37" t="s">
        <v>603</v>
      </c>
      <c r="E190" s="33" t="s">
        <v>203</v>
      </c>
      <c r="F190" s="6">
        <v>1</v>
      </c>
      <c r="G190" s="1">
        <v>0</v>
      </c>
      <c r="H190" s="2">
        <f t="shared" si="85"/>
        <v>1</v>
      </c>
      <c r="I190" s="15" t="s">
        <v>35</v>
      </c>
      <c r="J190" s="3">
        <v>337.79199999999997</v>
      </c>
      <c r="K190" s="40">
        <f t="shared" si="80"/>
        <v>337.79199999999997</v>
      </c>
      <c r="L190" s="40">
        <v>244.60799999999998</v>
      </c>
      <c r="M190" s="40">
        <f t="shared" si="81"/>
        <v>244.60799999999998</v>
      </c>
      <c r="N190" s="3">
        <v>582.4</v>
      </c>
      <c r="O190" s="4">
        <f t="shared" si="86"/>
        <v>582.4</v>
      </c>
      <c r="P190" s="9"/>
    </row>
    <row r="191" spans="1:16" s="8" customFormat="1" ht="14.4" x14ac:dyDescent="0.25">
      <c r="A191" s="35">
        <f>IF(I191&lt;&gt;"",1+MAX($A$1:A190),"")</f>
        <v>97</v>
      </c>
      <c r="B191" s="37" t="s">
        <v>603</v>
      </c>
      <c r="C191" s="37" t="s">
        <v>603</v>
      </c>
      <c r="E191" s="33" t="s">
        <v>204</v>
      </c>
      <c r="F191" s="6">
        <v>2</v>
      </c>
      <c r="G191" s="1">
        <v>0</v>
      </c>
      <c r="H191" s="2">
        <f t="shared" si="85"/>
        <v>2</v>
      </c>
      <c r="I191" s="15" t="s">
        <v>35</v>
      </c>
      <c r="J191" s="3">
        <v>337.94279999999998</v>
      </c>
      <c r="K191" s="40">
        <f t="shared" si="80"/>
        <v>675.88559999999995</v>
      </c>
      <c r="L191" s="40">
        <v>244.71719999999999</v>
      </c>
      <c r="M191" s="40">
        <f t="shared" si="81"/>
        <v>489.43439999999998</v>
      </c>
      <c r="N191" s="3">
        <v>582.66</v>
      </c>
      <c r="O191" s="4">
        <f t="shared" si="86"/>
        <v>1165.32</v>
      </c>
      <c r="P191" s="9"/>
    </row>
    <row r="192" spans="1:16" s="8" customFormat="1" ht="14.4" x14ac:dyDescent="0.25">
      <c r="A192" s="35">
        <f>IF(I192&lt;&gt;"",1+MAX($A$1:A191),"")</f>
        <v>98</v>
      </c>
      <c r="B192" s="37" t="s">
        <v>603</v>
      </c>
      <c r="C192" s="37" t="s">
        <v>603</v>
      </c>
      <c r="E192" s="33" t="s">
        <v>205</v>
      </c>
      <c r="F192" s="6">
        <v>1</v>
      </c>
      <c r="G192" s="1">
        <v>0</v>
      </c>
      <c r="H192" s="2">
        <f t="shared" si="85"/>
        <v>1</v>
      </c>
      <c r="I192" s="15" t="s">
        <v>35</v>
      </c>
      <c r="J192" s="3">
        <v>338.09360000000004</v>
      </c>
      <c r="K192" s="40">
        <f t="shared" si="80"/>
        <v>338.09360000000004</v>
      </c>
      <c r="L192" s="40">
        <v>244.82640000000004</v>
      </c>
      <c r="M192" s="40">
        <f t="shared" si="81"/>
        <v>244.82640000000004</v>
      </c>
      <c r="N192" s="3">
        <v>582.92000000000007</v>
      </c>
      <c r="O192" s="4">
        <f t="shared" si="86"/>
        <v>582.92000000000007</v>
      </c>
      <c r="P192" s="9"/>
    </row>
    <row r="193" spans="1:16" s="8" customFormat="1" ht="14.4" x14ac:dyDescent="0.25">
      <c r="A193" s="35">
        <f>IF(I193&lt;&gt;"",1+MAX($A$1:A192),"")</f>
        <v>99</v>
      </c>
      <c r="B193" s="37" t="s">
        <v>603</v>
      </c>
      <c r="C193" s="37" t="s">
        <v>603</v>
      </c>
      <c r="E193" s="33" t="s">
        <v>206</v>
      </c>
      <c r="F193" s="6">
        <v>2</v>
      </c>
      <c r="G193" s="1">
        <v>0</v>
      </c>
      <c r="H193" s="2">
        <f t="shared" si="79"/>
        <v>2</v>
      </c>
      <c r="I193" s="15" t="s">
        <v>35</v>
      </c>
      <c r="J193" s="3">
        <v>285.91680000000002</v>
      </c>
      <c r="K193" s="40">
        <f t="shared" si="80"/>
        <v>571.83360000000005</v>
      </c>
      <c r="L193" s="40">
        <v>207.04320000000001</v>
      </c>
      <c r="M193" s="40">
        <f t="shared" si="81"/>
        <v>414.08640000000003</v>
      </c>
      <c r="N193" s="3">
        <v>492.96000000000004</v>
      </c>
      <c r="O193" s="4">
        <f t="shared" si="82"/>
        <v>985.92000000000007</v>
      </c>
      <c r="P193" s="9"/>
    </row>
    <row r="194" spans="1:16" s="8" customFormat="1" ht="14.4" x14ac:dyDescent="0.25">
      <c r="A194" s="35">
        <f>IF(I194&lt;&gt;"",1+MAX($A$1:A193),"")</f>
        <v>100</v>
      </c>
      <c r="B194" s="37" t="s">
        <v>603</v>
      </c>
      <c r="C194" s="37" t="s">
        <v>603</v>
      </c>
      <c r="E194" s="33" t="s">
        <v>207</v>
      </c>
      <c r="F194" s="6">
        <v>7</v>
      </c>
      <c r="G194" s="1">
        <v>0</v>
      </c>
      <c r="H194" s="2">
        <f t="shared" si="79"/>
        <v>7</v>
      </c>
      <c r="I194" s="15" t="s">
        <v>35</v>
      </c>
      <c r="J194" s="3">
        <v>286.06759999999997</v>
      </c>
      <c r="K194" s="40">
        <f t="shared" si="80"/>
        <v>2002.4731999999999</v>
      </c>
      <c r="L194" s="40">
        <v>207.15239999999997</v>
      </c>
      <c r="M194" s="40">
        <f t="shared" si="81"/>
        <v>1450.0667999999998</v>
      </c>
      <c r="N194" s="3">
        <v>493.21999999999997</v>
      </c>
      <c r="O194" s="4">
        <f t="shared" si="82"/>
        <v>3452.54</v>
      </c>
      <c r="P194" s="9"/>
    </row>
    <row r="195" spans="1:16" s="8" customFormat="1" ht="14.4" x14ac:dyDescent="0.25">
      <c r="A195" s="35">
        <f>IF(I195&lt;&gt;"",1+MAX($A$1:A194),"")</f>
        <v>101</v>
      </c>
      <c r="B195" s="37" t="s">
        <v>603</v>
      </c>
      <c r="C195" s="37" t="s">
        <v>603</v>
      </c>
      <c r="E195" s="33" t="s">
        <v>208</v>
      </c>
      <c r="F195" s="6">
        <v>1</v>
      </c>
      <c r="G195" s="1">
        <v>0</v>
      </c>
      <c r="H195" s="2">
        <f t="shared" si="79"/>
        <v>1</v>
      </c>
      <c r="I195" s="15" t="s">
        <v>35</v>
      </c>
      <c r="J195" s="3">
        <v>286.21839999999997</v>
      </c>
      <c r="K195" s="40">
        <f t="shared" si="80"/>
        <v>286.21839999999997</v>
      </c>
      <c r="L195" s="40">
        <v>207.26159999999999</v>
      </c>
      <c r="M195" s="40">
        <f t="shared" si="81"/>
        <v>207.26159999999999</v>
      </c>
      <c r="N195" s="3">
        <v>493.48</v>
      </c>
      <c r="O195" s="4">
        <f t="shared" si="82"/>
        <v>493.48</v>
      </c>
      <c r="P195" s="9"/>
    </row>
    <row r="196" spans="1:16" s="8" customFormat="1" ht="14.4" x14ac:dyDescent="0.25">
      <c r="A196" s="35" t="str">
        <f>IF(I196&lt;&gt;"",1+MAX($A$1:A195),"")</f>
        <v/>
      </c>
      <c r="B196" s="37"/>
      <c r="C196" s="29"/>
      <c r="E196" s="33"/>
      <c r="F196" s="6"/>
      <c r="G196" s="1"/>
      <c r="H196" s="2"/>
      <c r="I196" s="15"/>
      <c r="J196" s="3"/>
      <c r="K196" s="40"/>
      <c r="L196" s="40"/>
      <c r="M196" s="40"/>
      <c r="N196" s="3"/>
      <c r="O196" s="4"/>
      <c r="P196" s="9"/>
    </row>
    <row r="197" spans="1:16" s="8" customFormat="1" ht="14.4" x14ac:dyDescent="0.25">
      <c r="A197" s="35">
        <f>IF(I197&lt;&gt;"",1+MAX($A$1:A196),"")</f>
        <v>102</v>
      </c>
      <c r="B197" s="37" t="s">
        <v>603</v>
      </c>
      <c r="C197" s="37" t="s">
        <v>603</v>
      </c>
      <c r="E197" s="33" t="s">
        <v>1188</v>
      </c>
      <c r="F197" s="6">
        <v>1</v>
      </c>
      <c r="G197" s="1">
        <v>0</v>
      </c>
      <c r="H197" s="2">
        <f t="shared" ref="H197" si="87">F197*(1+G197)</f>
        <v>1</v>
      </c>
      <c r="I197" s="15" t="s">
        <v>35</v>
      </c>
      <c r="J197" s="3">
        <v>78.429999999999993</v>
      </c>
      <c r="K197" s="40">
        <f>J197*H197</f>
        <v>78.429999999999993</v>
      </c>
      <c r="L197" s="40">
        <v>48.07</v>
      </c>
      <c r="M197" s="40">
        <f>L197*H197</f>
        <v>48.07</v>
      </c>
      <c r="N197" s="3">
        <v>126.5</v>
      </c>
      <c r="O197" s="4">
        <f>N197*H197</f>
        <v>126.5</v>
      </c>
      <c r="P197" s="9"/>
    </row>
    <row r="198" spans="1:16" s="8" customFormat="1" ht="14.4" x14ac:dyDescent="0.25">
      <c r="A198" s="35" t="str">
        <f>IF(I198&lt;&gt;"",1+MAX($A$1:A197),"")</f>
        <v/>
      </c>
      <c r="B198" s="37"/>
      <c r="C198" s="29"/>
      <c r="E198" s="33"/>
      <c r="F198" s="6"/>
      <c r="G198" s="1"/>
      <c r="H198" s="2"/>
      <c r="I198" s="15"/>
      <c r="J198" s="3"/>
      <c r="K198" s="40"/>
      <c r="L198" s="40"/>
      <c r="M198" s="40"/>
      <c r="N198" s="3"/>
      <c r="O198" s="4"/>
      <c r="P198" s="9"/>
    </row>
    <row r="199" spans="1:16" x14ac:dyDescent="0.25">
      <c r="A199" s="35" t="str">
        <f>IF(I199&lt;&gt;"",1+MAX($A$1:A198),"")</f>
        <v/>
      </c>
      <c r="B199" s="66"/>
      <c r="C199" s="67"/>
      <c r="D199" s="47"/>
      <c r="E199" s="55" t="s">
        <v>62</v>
      </c>
      <c r="F199" s="56"/>
      <c r="G199" s="8"/>
      <c r="H199" s="8"/>
      <c r="J199" s="40"/>
      <c r="K199" s="40"/>
      <c r="L199" s="40"/>
      <c r="M199" s="40"/>
      <c r="N199" s="8"/>
      <c r="O199" s="8"/>
      <c r="P199" s="25"/>
    </row>
    <row r="200" spans="1:16" s="8" customFormat="1" ht="14.4" x14ac:dyDescent="0.25">
      <c r="A200" s="35">
        <f>IF(I200&lt;&gt;"",1+MAX($A$1:A199),"")</f>
        <v>103</v>
      </c>
      <c r="B200" s="37" t="s">
        <v>603</v>
      </c>
      <c r="C200" s="37" t="s">
        <v>603</v>
      </c>
      <c r="E200" s="33" t="s">
        <v>209</v>
      </c>
      <c r="F200" s="6">
        <v>3</v>
      </c>
      <c r="G200" s="1">
        <v>0</v>
      </c>
      <c r="H200" s="2">
        <f t="shared" ref="H200" si="88">F200*(1+G200)</f>
        <v>3</v>
      </c>
      <c r="I200" s="15" t="s">
        <v>35</v>
      </c>
      <c r="J200" s="93">
        <v>34.875</v>
      </c>
      <c r="K200" s="94">
        <f t="shared" ref="K200:K201" si="89">J200*H200</f>
        <v>104.625</v>
      </c>
      <c r="L200" s="94">
        <v>21.375</v>
      </c>
      <c r="M200" s="40">
        <f t="shared" ref="M200" si="90">L200*H200</f>
        <v>64.125</v>
      </c>
      <c r="N200" s="3">
        <v>56.25</v>
      </c>
      <c r="O200" s="4">
        <f t="shared" ref="O200" si="91">N200*H200</f>
        <v>168.75</v>
      </c>
      <c r="P200" s="9"/>
    </row>
    <row r="201" spans="1:16" s="8" customFormat="1" ht="14.4" x14ac:dyDescent="0.25">
      <c r="A201" s="35">
        <f>IF(I201&lt;&gt;"",1+MAX($A$1:A200),"")</f>
        <v>104</v>
      </c>
      <c r="B201" s="37" t="s">
        <v>603</v>
      </c>
      <c r="C201" s="37" t="s">
        <v>603</v>
      </c>
      <c r="E201" s="33" t="s">
        <v>210</v>
      </c>
      <c r="F201" s="6">
        <v>15.42</v>
      </c>
      <c r="G201" s="1">
        <v>0</v>
      </c>
      <c r="H201" s="2">
        <f t="shared" ref="H201:H205" si="92">F201*(1+G201)</f>
        <v>15.42</v>
      </c>
      <c r="I201" s="15" t="s">
        <v>35</v>
      </c>
      <c r="J201" s="3">
        <v>277.875</v>
      </c>
      <c r="K201" s="40">
        <f t="shared" si="89"/>
        <v>4284.8324999999995</v>
      </c>
      <c r="L201" s="40">
        <v>453.375</v>
      </c>
      <c r="M201" s="40">
        <f t="shared" ref="M201:M205" si="93">L201*H201</f>
        <v>6991.0424999999996</v>
      </c>
      <c r="N201" s="3">
        <v>731.25</v>
      </c>
      <c r="O201" s="4">
        <f t="shared" ref="O201:O205" si="94">N201*H201</f>
        <v>11275.875</v>
      </c>
      <c r="P201" s="98"/>
    </row>
    <row r="202" spans="1:16" s="8" customFormat="1" ht="14.4" x14ac:dyDescent="0.25">
      <c r="A202" s="35">
        <f>IF(I202&lt;&gt;"",1+MAX($A$1:A201),"")</f>
        <v>105</v>
      </c>
      <c r="B202" s="37" t="s">
        <v>603</v>
      </c>
      <c r="C202" s="37" t="s">
        <v>603</v>
      </c>
      <c r="E202" s="33" t="s">
        <v>211</v>
      </c>
      <c r="F202" s="6">
        <v>4.42</v>
      </c>
      <c r="G202" s="1">
        <v>0</v>
      </c>
      <c r="H202" s="2">
        <f t="shared" si="92"/>
        <v>4.42</v>
      </c>
      <c r="I202" s="15" t="s">
        <v>35</v>
      </c>
      <c r="J202" s="3">
        <v>74.099999999999994</v>
      </c>
      <c r="K202" s="40">
        <f t="shared" ref="K202:K205" si="95">J202*H202</f>
        <v>327.52199999999999</v>
      </c>
      <c r="L202" s="40">
        <v>120.9</v>
      </c>
      <c r="M202" s="40">
        <f t="shared" si="93"/>
        <v>534.37800000000004</v>
      </c>
      <c r="N202" s="3">
        <v>195</v>
      </c>
      <c r="O202" s="4">
        <f t="shared" si="94"/>
        <v>861.9</v>
      </c>
      <c r="P202" s="98"/>
    </row>
    <row r="203" spans="1:16" s="8" customFormat="1" ht="14.4" x14ac:dyDescent="0.25">
      <c r="A203" s="35">
        <f>IF(I203&lt;&gt;"",1+MAX($A$1:A202),"")</f>
        <v>106</v>
      </c>
      <c r="B203" s="37" t="s">
        <v>603</v>
      </c>
      <c r="C203" s="37" t="s">
        <v>603</v>
      </c>
      <c r="E203" s="33" t="s">
        <v>212</v>
      </c>
      <c r="F203" s="6">
        <v>6.19</v>
      </c>
      <c r="G203" s="1">
        <v>0</v>
      </c>
      <c r="H203" s="2">
        <f t="shared" si="92"/>
        <v>6.19</v>
      </c>
      <c r="I203" s="15" t="s">
        <v>35</v>
      </c>
      <c r="J203" s="3">
        <v>111.15</v>
      </c>
      <c r="K203" s="40">
        <f t="shared" ref="K203:K204" si="96">J203*H203</f>
        <v>688.01850000000013</v>
      </c>
      <c r="L203" s="40">
        <v>181.35</v>
      </c>
      <c r="M203" s="40">
        <f t="shared" si="93"/>
        <v>1122.5565000000001</v>
      </c>
      <c r="N203" s="3">
        <v>292.5</v>
      </c>
      <c r="O203" s="4">
        <f t="shared" si="94"/>
        <v>1810.575</v>
      </c>
      <c r="P203" s="9"/>
    </row>
    <row r="204" spans="1:16" s="8" customFormat="1" ht="14.4" x14ac:dyDescent="0.25">
      <c r="A204" s="35">
        <f>IF(I204&lt;&gt;"",1+MAX($A$1:A203),"")</f>
        <v>107</v>
      </c>
      <c r="B204" s="37" t="s">
        <v>603</v>
      </c>
      <c r="C204" s="37" t="s">
        <v>603</v>
      </c>
      <c r="E204" s="33" t="s">
        <v>213</v>
      </c>
      <c r="F204" s="6">
        <v>4.99</v>
      </c>
      <c r="G204" s="1">
        <v>0</v>
      </c>
      <c r="H204" s="2">
        <f t="shared" si="92"/>
        <v>4.99</v>
      </c>
      <c r="I204" s="15" t="s">
        <v>35</v>
      </c>
      <c r="J204" s="3">
        <v>92.625</v>
      </c>
      <c r="K204" s="40">
        <f t="shared" si="96"/>
        <v>462.19875000000002</v>
      </c>
      <c r="L204" s="40">
        <v>151.125</v>
      </c>
      <c r="M204" s="40">
        <f t="shared" si="93"/>
        <v>754.11374999999998</v>
      </c>
      <c r="N204" s="3">
        <v>243.75</v>
      </c>
      <c r="O204" s="4">
        <f t="shared" si="94"/>
        <v>1216.3125</v>
      </c>
      <c r="P204" s="9"/>
    </row>
    <row r="205" spans="1:16" s="8" customFormat="1" ht="14.4" x14ac:dyDescent="0.25">
      <c r="A205" s="35">
        <f>IF(I205&lt;&gt;"",1+MAX($A$1:A204),"")</f>
        <v>108</v>
      </c>
      <c r="B205" s="37" t="s">
        <v>603</v>
      </c>
      <c r="C205" s="37" t="s">
        <v>603</v>
      </c>
      <c r="E205" s="33" t="s">
        <v>214</v>
      </c>
      <c r="F205" s="6">
        <v>11.52</v>
      </c>
      <c r="G205" s="1">
        <v>0</v>
      </c>
      <c r="H205" s="2">
        <f t="shared" si="92"/>
        <v>11.52</v>
      </c>
      <c r="I205" s="15" t="s">
        <v>35</v>
      </c>
      <c r="J205" s="3">
        <v>57.24</v>
      </c>
      <c r="K205" s="40">
        <f t="shared" si="95"/>
        <v>659.40480000000002</v>
      </c>
      <c r="L205" s="40">
        <v>50.76</v>
      </c>
      <c r="M205" s="40">
        <f t="shared" si="93"/>
        <v>584.75519999999995</v>
      </c>
      <c r="N205" s="3">
        <v>108</v>
      </c>
      <c r="O205" s="4">
        <f t="shared" si="94"/>
        <v>1244.1599999999999</v>
      </c>
      <c r="P205" s="9"/>
    </row>
    <row r="206" spans="1:16" s="8" customFormat="1" ht="14.4" x14ac:dyDescent="0.25">
      <c r="A206" s="35">
        <f>IF(I206&lt;&gt;"",1+MAX($A$1:A205),"")</f>
        <v>109</v>
      </c>
      <c r="B206" s="37" t="s">
        <v>603</v>
      </c>
      <c r="C206" s="37" t="s">
        <v>603</v>
      </c>
      <c r="E206" s="33" t="s">
        <v>215</v>
      </c>
      <c r="F206" s="6">
        <v>12.84</v>
      </c>
      <c r="G206" s="1">
        <v>0</v>
      </c>
      <c r="H206" s="2">
        <f t="shared" ref="H206:H207" si="97">F206*(1+G206)</f>
        <v>12.84</v>
      </c>
      <c r="I206" s="15" t="s">
        <v>35</v>
      </c>
      <c r="J206" s="3">
        <v>55.120000000000005</v>
      </c>
      <c r="K206" s="40">
        <f t="shared" ref="K206:K207" si="98">J206*H206</f>
        <v>707.74080000000004</v>
      </c>
      <c r="L206" s="40">
        <v>48.879999999999995</v>
      </c>
      <c r="M206" s="40">
        <f t="shared" ref="M206:M207" si="99">L206*H206</f>
        <v>627.61919999999998</v>
      </c>
      <c r="N206" s="3">
        <v>104</v>
      </c>
      <c r="O206" s="4">
        <f t="shared" ref="O206:O207" si="100">N206*H206</f>
        <v>1335.36</v>
      </c>
      <c r="P206" s="9"/>
    </row>
    <row r="207" spans="1:16" s="8" customFormat="1" ht="14.4" x14ac:dyDescent="0.25">
      <c r="A207" s="35">
        <f>IF(I207&lt;&gt;"",1+MAX($A$1:A206),"")</f>
        <v>110</v>
      </c>
      <c r="B207" s="37" t="s">
        <v>603</v>
      </c>
      <c r="C207" s="37" t="s">
        <v>603</v>
      </c>
      <c r="E207" s="33" t="s">
        <v>216</v>
      </c>
      <c r="F207" s="6">
        <v>13.21</v>
      </c>
      <c r="G207" s="1">
        <v>0</v>
      </c>
      <c r="H207" s="2">
        <f t="shared" si="97"/>
        <v>13.21</v>
      </c>
      <c r="I207" s="15" t="s">
        <v>35</v>
      </c>
      <c r="J207" s="3">
        <v>240.82499999999999</v>
      </c>
      <c r="K207" s="40">
        <f t="shared" si="98"/>
        <v>3181.2982500000003</v>
      </c>
      <c r="L207" s="40">
        <v>392.92500000000001</v>
      </c>
      <c r="M207" s="40">
        <f t="shared" si="99"/>
        <v>5190.5392500000007</v>
      </c>
      <c r="N207" s="3">
        <v>633.75</v>
      </c>
      <c r="O207" s="4">
        <f t="shared" si="100"/>
        <v>8371.8374999999996</v>
      </c>
      <c r="P207" s="9"/>
    </row>
    <row r="208" spans="1:16" s="8" customFormat="1" x14ac:dyDescent="0.25">
      <c r="A208" s="35" t="str">
        <f>IF(I208&lt;&gt;"",1+MAX($A$1:A207),"")</f>
        <v/>
      </c>
      <c r="B208" s="66"/>
      <c r="C208" s="67"/>
      <c r="E208" s="33"/>
      <c r="F208" s="6"/>
      <c r="G208" s="1"/>
      <c r="H208" s="2"/>
      <c r="I208" s="15"/>
      <c r="J208" s="3"/>
      <c r="K208" s="40"/>
      <c r="L208" s="40"/>
      <c r="M208" s="40"/>
      <c r="N208" s="3"/>
      <c r="O208" s="76"/>
      <c r="P208" s="26"/>
    </row>
    <row r="209" spans="1:16" x14ac:dyDescent="0.25">
      <c r="A209" s="35" t="str">
        <f>IF(I209&lt;&gt;"",1+MAX($A$1:A208),"")</f>
        <v/>
      </c>
      <c r="B209" s="66"/>
      <c r="C209" s="67"/>
      <c r="D209" s="47"/>
      <c r="E209" s="55" t="s">
        <v>44</v>
      </c>
      <c r="F209" s="56"/>
      <c r="G209" s="8"/>
      <c r="H209" s="8"/>
      <c r="J209" s="3"/>
      <c r="K209" s="40"/>
      <c r="L209" s="40"/>
      <c r="M209" s="40"/>
      <c r="N209" s="3"/>
      <c r="O209" s="76"/>
      <c r="P209" s="75"/>
    </row>
    <row r="210" spans="1:16" s="8" customFormat="1" ht="14.4" x14ac:dyDescent="0.25">
      <c r="A210" s="35">
        <f>IF(I210&lt;&gt;"",1+MAX($A$1:A209),"")</f>
        <v>111</v>
      </c>
      <c r="B210" s="37" t="s">
        <v>603</v>
      </c>
      <c r="C210" s="37" t="s">
        <v>603</v>
      </c>
      <c r="E210" s="33" t="s">
        <v>217</v>
      </c>
      <c r="F210" s="6">
        <v>24</v>
      </c>
      <c r="G210" s="1">
        <v>0</v>
      </c>
      <c r="H210" s="2">
        <f t="shared" ref="H210" si="101">F210*(1+G210)</f>
        <v>24</v>
      </c>
      <c r="I210" s="15" t="s">
        <v>35</v>
      </c>
      <c r="J210" s="93">
        <v>12.8</v>
      </c>
      <c r="K210" s="94">
        <f>J210*H210</f>
        <v>307.20000000000005</v>
      </c>
      <c r="L210" s="94">
        <v>27.200000000000003</v>
      </c>
      <c r="M210" s="94">
        <f>L210*H210</f>
        <v>652.80000000000007</v>
      </c>
      <c r="N210" s="93">
        <v>40</v>
      </c>
      <c r="O210" s="76">
        <f t="shared" ref="O210" si="102">N210*H210</f>
        <v>960</v>
      </c>
      <c r="P210" s="26"/>
    </row>
    <row r="211" spans="1:16" s="8" customFormat="1" ht="14.4" x14ac:dyDescent="0.25">
      <c r="A211" s="35">
        <f>IF(I211&lt;&gt;"",1+MAX($A$1:A210),"")</f>
        <v>112</v>
      </c>
      <c r="B211" s="37" t="s">
        <v>603</v>
      </c>
      <c r="C211" s="37" t="s">
        <v>603</v>
      </c>
      <c r="E211" s="33" t="s">
        <v>218</v>
      </c>
      <c r="F211" s="6">
        <v>8</v>
      </c>
      <c r="G211" s="1">
        <v>0</v>
      </c>
      <c r="H211" s="2">
        <f t="shared" ref="H211:H212" si="103">F211*(1+G211)</f>
        <v>8</v>
      </c>
      <c r="I211" s="15" t="s">
        <v>35</v>
      </c>
      <c r="J211" s="93">
        <v>16</v>
      </c>
      <c r="K211" s="94">
        <f>J211*H211</f>
        <v>128</v>
      </c>
      <c r="L211" s="94">
        <v>34</v>
      </c>
      <c r="M211" s="94">
        <f>L211*H211</f>
        <v>272</v>
      </c>
      <c r="N211" s="93">
        <v>50</v>
      </c>
      <c r="O211" s="76">
        <f t="shared" ref="O211:O212" si="104">N211*H211</f>
        <v>400</v>
      </c>
      <c r="P211" s="26"/>
    </row>
    <row r="212" spans="1:16" s="8" customFormat="1" ht="14.4" x14ac:dyDescent="0.25">
      <c r="A212" s="35">
        <f>IF(I212&lt;&gt;"",1+MAX($A$1:A211),"")</f>
        <v>113</v>
      </c>
      <c r="B212" s="37" t="s">
        <v>603</v>
      </c>
      <c r="C212" s="37" t="s">
        <v>603</v>
      </c>
      <c r="E212" s="33" t="s">
        <v>219</v>
      </c>
      <c r="F212" s="6">
        <v>24</v>
      </c>
      <c r="G212" s="1">
        <v>0</v>
      </c>
      <c r="H212" s="2">
        <f t="shared" si="103"/>
        <v>24</v>
      </c>
      <c r="I212" s="15" t="s">
        <v>35</v>
      </c>
      <c r="J212" s="93">
        <v>19.2</v>
      </c>
      <c r="K212" s="94">
        <f>J212*H212</f>
        <v>460.79999999999995</v>
      </c>
      <c r="L212" s="94">
        <v>40.800000000000004</v>
      </c>
      <c r="M212" s="94">
        <f>L212*H212</f>
        <v>979.2</v>
      </c>
      <c r="N212" s="93">
        <v>60</v>
      </c>
      <c r="O212" s="76">
        <f t="shared" si="104"/>
        <v>1440</v>
      </c>
      <c r="P212" s="26"/>
    </row>
    <row r="213" spans="1:16" s="8" customFormat="1" ht="14.4" x14ac:dyDescent="0.25">
      <c r="A213" s="35">
        <f>IF(I213&lt;&gt;"",1+MAX($A$1:A212),"")</f>
        <v>114</v>
      </c>
      <c r="B213" s="37" t="s">
        <v>603</v>
      </c>
      <c r="C213" s="37" t="s">
        <v>603</v>
      </c>
      <c r="E213" s="33" t="s">
        <v>220</v>
      </c>
      <c r="F213" s="6">
        <v>5</v>
      </c>
      <c r="G213" s="1">
        <v>0</v>
      </c>
      <c r="H213" s="2">
        <f t="shared" ref="H213:H214" si="105">F213*(1+G213)</f>
        <v>5</v>
      </c>
      <c r="I213" s="15" t="s">
        <v>35</v>
      </c>
      <c r="J213" s="93">
        <v>16</v>
      </c>
      <c r="K213" s="94">
        <f>J213*H213</f>
        <v>80</v>
      </c>
      <c r="L213" s="94">
        <v>34</v>
      </c>
      <c r="M213" s="94">
        <f>L213*H213</f>
        <v>170</v>
      </c>
      <c r="N213" s="93">
        <v>50</v>
      </c>
      <c r="O213" s="76">
        <f t="shared" ref="O213:O217" si="106">N213*H213</f>
        <v>250</v>
      </c>
      <c r="P213" s="26"/>
    </row>
    <row r="214" spans="1:16" s="8" customFormat="1" ht="14.4" x14ac:dyDescent="0.25">
      <c r="A214" s="35">
        <f>IF(I214&lt;&gt;"",1+MAX($A$1:A213),"")</f>
        <v>115</v>
      </c>
      <c r="B214" s="37" t="s">
        <v>603</v>
      </c>
      <c r="C214" s="37" t="s">
        <v>603</v>
      </c>
      <c r="E214" s="33" t="s">
        <v>221</v>
      </c>
      <c r="F214" s="6">
        <v>4</v>
      </c>
      <c r="G214" s="1">
        <v>0</v>
      </c>
      <c r="H214" s="2">
        <f t="shared" si="105"/>
        <v>4</v>
      </c>
      <c r="I214" s="15" t="s">
        <v>35</v>
      </c>
      <c r="J214" s="93">
        <v>24</v>
      </c>
      <c r="K214" s="94">
        <f>J214*H214</f>
        <v>96</v>
      </c>
      <c r="L214" s="94">
        <v>51.000000000000007</v>
      </c>
      <c r="M214" s="94">
        <f>L214*H214</f>
        <v>204.00000000000003</v>
      </c>
      <c r="N214" s="93">
        <v>75</v>
      </c>
      <c r="O214" s="76">
        <f t="shared" si="106"/>
        <v>300</v>
      </c>
      <c r="P214" s="26"/>
    </row>
    <row r="215" spans="1:16" s="8" customFormat="1" x14ac:dyDescent="0.25">
      <c r="A215" s="35" t="str">
        <f>IF(I215&lt;&gt;"",1+MAX($A$1:A214),"")</f>
        <v/>
      </c>
      <c r="B215" s="66"/>
      <c r="C215" s="67"/>
      <c r="E215" s="33"/>
      <c r="F215" s="6"/>
      <c r="G215" s="1"/>
      <c r="H215" s="2"/>
      <c r="I215" s="15"/>
      <c r="J215" s="3"/>
      <c r="K215" s="40"/>
      <c r="L215" s="40"/>
      <c r="M215" s="40"/>
      <c r="N215" s="3"/>
      <c r="O215" s="76"/>
      <c r="P215" s="26"/>
    </row>
    <row r="216" spans="1:16" x14ac:dyDescent="0.25">
      <c r="A216" s="35" t="str">
        <f>IF(I216&lt;&gt;"",1+MAX($A$1:A215),"")</f>
        <v/>
      </c>
      <c r="B216" s="66"/>
      <c r="C216" s="67"/>
      <c r="D216" s="47"/>
      <c r="E216" s="55" t="s">
        <v>619</v>
      </c>
      <c r="F216" s="56"/>
      <c r="G216" s="8"/>
      <c r="H216" s="8"/>
      <c r="J216" s="3"/>
      <c r="K216" s="40"/>
      <c r="L216" s="40"/>
      <c r="M216" s="40"/>
      <c r="N216" s="3"/>
      <c r="O216" s="76"/>
      <c r="P216" s="75"/>
    </row>
    <row r="217" spans="1:16" s="8" customFormat="1" ht="14.4" x14ac:dyDescent="0.25">
      <c r="A217" s="35">
        <f>IF(I217&lt;&gt;"",1+MAX($A$1:A216),"")</f>
        <v>116</v>
      </c>
      <c r="B217" s="37" t="s">
        <v>603</v>
      </c>
      <c r="C217" s="37" t="s">
        <v>603</v>
      </c>
      <c r="E217" s="33" t="s">
        <v>621</v>
      </c>
      <c r="F217" s="6">
        <v>1</v>
      </c>
      <c r="G217" s="1">
        <v>0</v>
      </c>
      <c r="H217" s="2">
        <f t="shared" ref="H217" si="107">F217*(1+G217)</f>
        <v>1</v>
      </c>
      <c r="I217" s="15" t="s">
        <v>35</v>
      </c>
      <c r="J217" s="3">
        <v>1094.4000000000001</v>
      </c>
      <c r="K217" s="40">
        <f t="shared" ref="K217" si="108">J217*H217</f>
        <v>1094.4000000000001</v>
      </c>
      <c r="L217" s="40">
        <v>1785.6</v>
      </c>
      <c r="M217" s="40">
        <f t="shared" ref="M217" si="109">L217*H217</f>
        <v>1785.6</v>
      </c>
      <c r="N217" s="3">
        <v>2880</v>
      </c>
      <c r="O217" s="76">
        <f t="shared" si="106"/>
        <v>2880</v>
      </c>
      <c r="P217" s="26"/>
    </row>
    <row r="218" spans="1:16" s="8" customFormat="1" x14ac:dyDescent="0.25">
      <c r="A218" s="35" t="str">
        <f>IF(I218&lt;&gt;"",1+MAX($A$1:A217),"")</f>
        <v/>
      </c>
      <c r="B218" s="66"/>
      <c r="C218" s="67"/>
      <c r="E218" s="33"/>
      <c r="F218" s="6"/>
      <c r="G218" s="1"/>
      <c r="H218" s="2"/>
      <c r="I218" s="15"/>
      <c r="J218" s="3"/>
      <c r="K218" s="40"/>
      <c r="L218" s="40"/>
      <c r="M218" s="40"/>
      <c r="N218" s="3"/>
      <c r="O218" s="76"/>
      <c r="P218" s="26"/>
    </row>
    <row r="219" spans="1:16" x14ac:dyDescent="0.25">
      <c r="A219" s="35" t="str">
        <f>IF(I219&lt;&gt;"",1+MAX($A$1:A218),"")</f>
        <v/>
      </c>
      <c r="B219" s="66"/>
      <c r="C219" s="67"/>
      <c r="D219" s="47"/>
      <c r="E219" s="55" t="s">
        <v>618</v>
      </c>
      <c r="F219" s="56"/>
      <c r="G219" s="8"/>
      <c r="H219" s="8"/>
      <c r="J219" s="3"/>
      <c r="K219" s="40"/>
      <c r="L219" s="40"/>
      <c r="M219" s="40"/>
      <c r="N219" s="3"/>
      <c r="O219" s="76"/>
      <c r="P219" s="75"/>
    </row>
    <row r="220" spans="1:16" s="8" customFormat="1" ht="14.4" x14ac:dyDescent="0.25">
      <c r="A220" s="35">
        <f>IF(I220&lt;&gt;"",1+MAX($A$1:A219),"")</f>
        <v>117</v>
      </c>
      <c r="B220" s="37" t="s">
        <v>603</v>
      </c>
      <c r="C220" s="37" t="s">
        <v>603</v>
      </c>
      <c r="E220" s="33" t="s">
        <v>620</v>
      </c>
      <c r="F220" s="6">
        <v>1</v>
      </c>
      <c r="G220" s="1">
        <v>0</v>
      </c>
      <c r="H220" s="2">
        <f t="shared" ref="H220" si="110">F220*(1+G220)</f>
        <v>1</v>
      </c>
      <c r="I220" s="15" t="s">
        <v>35</v>
      </c>
      <c r="J220" s="3">
        <v>1368</v>
      </c>
      <c r="K220" s="40">
        <f t="shared" ref="K220" si="111">J220*H220</f>
        <v>1368</v>
      </c>
      <c r="L220" s="40">
        <v>2232</v>
      </c>
      <c r="M220" s="40">
        <f t="shared" ref="M220" si="112">L220*H220</f>
        <v>2232</v>
      </c>
      <c r="N220" s="3">
        <v>3600</v>
      </c>
      <c r="O220" s="76">
        <f t="shared" ref="O220" si="113">N220*H220</f>
        <v>3600</v>
      </c>
      <c r="P220" s="26"/>
    </row>
    <row r="221" spans="1:16" s="8" customFormat="1" x14ac:dyDescent="0.25">
      <c r="A221" s="35" t="str">
        <f>IF(I221&lt;&gt;"",1+MAX($A$1:A220),"")</f>
        <v/>
      </c>
      <c r="B221" s="66"/>
      <c r="C221" s="67"/>
      <c r="E221" s="33"/>
      <c r="F221" s="6"/>
      <c r="G221" s="1"/>
      <c r="H221" s="2"/>
      <c r="I221" s="15"/>
      <c r="J221" s="3"/>
      <c r="K221" s="40"/>
      <c r="L221" s="40"/>
      <c r="M221" s="40"/>
      <c r="N221" s="3"/>
      <c r="O221" s="76"/>
      <c r="P221" s="26"/>
    </row>
    <row r="222" spans="1:16" x14ac:dyDescent="0.25">
      <c r="A222" s="35" t="str">
        <f>IF(I222&lt;&gt;"",1+MAX($A$1:A221),"")</f>
        <v/>
      </c>
      <c r="B222" s="66"/>
      <c r="C222" s="67"/>
      <c r="D222" s="47"/>
      <c r="E222" s="55" t="s">
        <v>631</v>
      </c>
      <c r="F222" s="56"/>
      <c r="G222" s="8"/>
      <c r="H222" s="8"/>
      <c r="J222" s="3"/>
      <c r="K222" s="40"/>
      <c r="L222" s="40"/>
      <c r="M222" s="40"/>
      <c r="N222" s="3"/>
      <c r="O222" s="76"/>
      <c r="P222" s="75"/>
    </row>
    <row r="223" spans="1:16" s="8" customFormat="1" ht="14.4" x14ac:dyDescent="0.25">
      <c r="A223" s="35">
        <f>IF(I223&lt;&gt;"",1+MAX($A$1:A222),"")</f>
        <v>118</v>
      </c>
      <c r="B223" s="37" t="s">
        <v>603</v>
      </c>
      <c r="C223" s="37" t="s">
        <v>603</v>
      </c>
      <c r="E223" s="33" t="s">
        <v>632</v>
      </c>
      <c r="F223" s="6">
        <v>9.1300000000000008</v>
      </c>
      <c r="G223" s="1">
        <v>0.1</v>
      </c>
      <c r="H223" s="2">
        <f t="shared" ref="H223" si="114">F223*(1+G223)</f>
        <v>10.043000000000001</v>
      </c>
      <c r="I223" s="15" t="s">
        <v>28</v>
      </c>
      <c r="J223" s="3">
        <v>121.6</v>
      </c>
      <c r="K223" s="40">
        <f t="shared" ref="K223" si="115">J223*H223</f>
        <v>1221.2288000000001</v>
      </c>
      <c r="L223" s="40">
        <v>198.4</v>
      </c>
      <c r="M223" s="40">
        <f t="shared" ref="M223" si="116">L223*H223</f>
        <v>1992.5312000000004</v>
      </c>
      <c r="N223" s="3">
        <v>320</v>
      </c>
      <c r="O223" s="76">
        <f t="shared" ref="O223" si="117">N223*H223</f>
        <v>3213.76</v>
      </c>
      <c r="P223" s="26"/>
    </row>
    <row r="224" spans="1:16" s="8" customFormat="1" ht="14.4" x14ac:dyDescent="0.25">
      <c r="A224" s="35">
        <f>IF(I224&lt;&gt;"",1+MAX($A$1:A223),"")</f>
        <v>119</v>
      </c>
      <c r="B224" s="37" t="s">
        <v>603</v>
      </c>
      <c r="C224" s="37" t="s">
        <v>603</v>
      </c>
      <c r="E224" s="33" t="s">
        <v>1189</v>
      </c>
      <c r="F224" s="6">
        <v>7.27</v>
      </c>
      <c r="G224" s="1">
        <v>0.1</v>
      </c>
      <c r="H224" s="2">
        <f t="shared" ref="H224" si="118">F224*(1+G224)</f>
        <v>7.9969999999999999</v>
      </c>
      <c r="I224" s="15" t="s">
        <v>28</v>
      </c>
      <c r="J224" s="3">
        <v>121.6</v>
      </c>
      <c r="K224" s="40">
        <f t="shared" ref="K224" si="119">J224*H224</f>
        <v>972.4351999999999</v>
      </c>
      <c r="L224" s="40">
        <v>198.4</v>
      </c>
      <c r="M224" s="40">
        <f t="shared" ref="M224" si="120">L224*H224</f>
        <v>1586.6048000000001</v>
      </c>
      <c r="N224" s="3">
        <v>320</v>
      </c>
      <c r="O224" s="76">
        <f t="shared" ref="O224" si="121">N224*H224</f>
        <v>2559.04</v>
      </c>
      <c r="P224" s="26"/>
    </row>
    <row r="225" spans="1:16" x14ac:dyDescent="0.25">
      <c r="A225" s="35" t="str">
        <f>IF(I225&lt;&gt;"",1+MAX($A$1:A224),"")</f>
        <v/>
      </c>
      <c r="B225" s="69"/>
      <c r="C225" s="68"/>
      <c r="D225" s="8"/>
      <c r="E225" s="33"/>
      <c r="F225" s="56"/>
      <c r="G225" s="8"/>
      <c r="H225" s="8"/>
      <c r="J225" s="40"/>
      <c r="K225" s="40"/>
      <c r="L225" s="40"/>
      <c r="M225" s="40"/>
      <c r="N225" s="8"/>
      <c r="O225" s="26"/>
      <c r="P225" s="75"/>
    </row>
    <row r="226" spans="1:16" x14ac:dyDescent="0.25">
      <c r="A226" s="35" t="str">
        <f>IF(I226&lt;&gt;"",1+MAX($A$1:A225),"")</f>
        <v/>
      </c>
      <c r="B226" s="79"/>
      <c r="C226" s="68"/>
      <c r="D226" s="47"/>
      <c r="E226" s="55" t="s">
        <v>84</v>
      </c>
      <c r="F226" s="56"/>
      <c r="G226" s="8"/>
      <c r="H226" s="8"/>
      <c r="J226" s="40"/>
      <c r="K226" s="40"/>
      <c r="L226" s="40"/>
      <c r="M226" s="40"/>
      <c r="N226" s="8"/>
      <c r="O226" s="26"/>
      <c r="P226" s="75"/>
    </row>
    <row r="227" spans="1:16" x14ac:dyDescent="0.25">
      <c r="A227" s="35" t="str">
        <f>IF(I227&lt;&gt;"",1+MAX($A$1:A226),"")</f>
        <v/>
      </c>
      <c r="B227" s="79"/>
      <c r="C227" s="68"/>
      <c r="D227" s="8"/>
      <c r="E227" s="33"/>
      <c r="F227" s="56"/>
      <c r="G227" s="8"/>
      <c r="H227" s="8"/>
      <c r="J227" s="40"/>
      <c r="K227" s="40"/>
      <c r="L227" s="40"/>
      <c r="M227" s="40"/>
      <c r="N227" s="8"/>
      <c r="O227" s="26"/>
      <c r="P227" s="75"/>
    </row>
    <row r="228" spans="1:16" x14ac:dyDescent="0.25">
      <c r="A228" s="35">
        <f>IF(I228&lt;&gt;"",1+MAX($A$1:A227),"")</f>
        <v>120</v>
      </c>
      <c r="B228" s="37" t="s">
        <v>603</v>
      </c>
      <c r="C228" s="37" t="s">
        <v>603</v>
      </c>
      <c r="D228" s="8"/>
      <c r="E228" s="33" t="s">
        <v>1231</v>
      </c>
      <c r="F228" s="56">
        <f>2674.18/10</f>
        <v>267.41800000000001</v>
      </c>
      <c r="G228" s="1">
        <v>0.1</v>
      </c>
      <c r="H228" s="2">
        <f>F228*(1+G228)</f>
        <v>294.15980000000002</v>
      </c>
      <c r="I228" s="15" t="s">
        <v>28</v>
      </c>
      <c r="J228" s="40">
        <v>7.2610000000000001</v>
      </c>
      <c r="K228" s="40">
        <f t="shared" ref="K228" si="122">J228*H228</f>
        <v>2135.8943078000002</v>
      </c>
      <c r="L228" s="40">
        <v>6.4389999999999992</v>
      </c>
      <c r="M228" s="40">
        <f t="shared" ref="M228" si="123">L228*H228</f>
        <v>1894.0949521999999</v>
      </c>
      <c r="N228" s="3">
        <v>13.7</v>
      </c>
      <c r="O228" s="77">
        <f t="shared" ref="O228" si="124">N228*H228</f>
        <v>4029.9892599999998</v>
      </c>
      <c r="P228" s="75"/>
    </row>
    <row r="229" spans="1:16" s="8" customFormat="1" x14ac:dyDescent="0.25">
      <c r="A229" s="35" t="str">
        <f>IF(I229&lt;&gt;"",1+MAX($A$1:A228),"")</f>
        <v/>
      </c>
      <c r="B229" s="70"/>
      <c r="C229" s="66"/>
      <c r="E229" s="33"/>
      <c r="F229" s="6"/>
      <c r="G229" s="1"/>
      <c r="H229" s="2"/>
      <c r="I229" s="15"/>
      <c r="J229" s="3"/>
      <c r="K229" s="40"/>
      <c r="L229" s="40"/>
      <c r="M229" s="40"/>
      <c r="N229" s="3"/>
      <c r="O229" s="76"/>
      <c r="P229" s="26"/>
    </row>
    <row r="230" spans="1:16" x14ac:dyDescent="0.25">
      <c r="A230" s="35" t="str">
        <f>IF(I230&lt;&gt;"",1+MAX($A$1:A229),"")</f>
        <v/>
      </c>
      <c r="B230" s="18"/>
      <c r="C230" s="37"/>
      <c r="D230" s="48"/>
      <c r="E230" s="49" t="s">
        <v>222</v>
      </c>
      <c r="F230" s="56"/>
      <c r="G230" s="8"/>
      <c r="H230" s="8"/>
      <c r="J230" s="40"/>
      <c r="K230" s="40"/>
      <c r="L230" s="40"/>
      <c r="M230" s="40"/>
      <c r="N230" s="8"/>
      <c r="O230" s="26"/>
      <c r="P230" s="26"/>
    </row>
    <row r="231" spans="1:16" x14ac:dyDescent="0.25">
      <c r="A231" s="35" t="str">
        <f>IF(I231&lt;&gt;"",1+MAX($A$1:A230),"")</f>
        <v/>
      </c>
      <c r="B231" s="66"/>
      <c r="C231" s="67"/>
      <c r="D231" s="23"/>
      <c r="E231" s="24"/>
      <c r="F231" s="56"/>
      <c r="G231" s="8"/>
      <c r="H231" s="8"/>
      <c r="J231" s="40"/>
      <c r="K231" s="40"/>
      <c r="L231" s="40"/>
      <c r="M231" s="40"/>
      <c r="N231" s="8"/>
      <c r="O231" s="8"/>
      <c r="P231" s="9"/>
    </row>
    <row r="232" spans="1:16" x14ac:dyDescent="0.25">
      <c r="A232" s="35" t="str">
        <f>IF(I232&lt;&gt;"",1+MAX($A$1:A231),"")</f>
        <v/>
      </c>
      <c r="B232" s="66"/>
      <c r="C232" s="67"/>
      <c r="D232" s="47"/>
      <c r="E232" s="55" t="s">
        <v>223</v>
      </c>
      <c r="F232" s="56"/>
      <c r="G232" s="8"/>
      <c r="H232" s="8"/>
      <c r="J232" s="40"/>
      <c r="K232" s="40"/>
      <c r="L232" s="40"/>
      <c r="M232" s="40"/>
      <c r="N232" s="8"/>
      <c r="O232" s="8"/>
      <c r="P232" s="25"/>
    </row>
    <row r="233" spans="1:16" s="8" customFormat="1" ht="14.4" x14ac:dyDescent="0.25">
      <c r="A233" s="35">
        <f>IF(I233&lt;&gt;"",1+MAX($A$1:A232),"")</f>
        <v>121</v>
      </c>
      <c r="B233" s="37" t="s">
        <v>607</v>
      </c>
      <c r="C233" s="37" t="s">
        <v>607</v>
      </c>
      <c r="E233" s="33" t="s">
        <v>181</v>
      </c>
      <c r="F233" s="6">
        <f>1361.48/32</f>
        <v>42.546250000000001</v>
      </c>
      <c r="G233" s="1">
        <v>0</v>
      </c>
      <c r="H233" s="2">
        <f t="shared" ref="H233" si="125">F233*(1+G233)</f>
        <v>42.546250000000001</v>
      </c>
      <c r="I233" s="15" t="s">
        <v>35</v>
      </c>
      <c r="J233" s="95">
        <v>90</v>
      </c>
      <c r="K233" s="40">
        <f>J233*H233</f>
        <v>3829.1624999999999</v>
      </c>
      <c r="L233" s="40">
        <v>53</v>
      </c>
      <c r="M233" s="40">
        <f>L233*H233</f>
        <v>2254.9512500000001</v>
      </c>
      <c r="N233" s="95">
        <v>143</v>
      </c>
      <c r="O233" s="4">
        <f>N233*H233</f>
        <v>6084.1137500000004</v>
      </c>
      <c r="P233" s="9"/>
    </row>
    <row r="234" spans="1:16" x14ac:dyDescent="0.25">
      <c r="A234" s="35" t="str">
        <f>IF(I234&lt;&gt;"",1+MAX($A$1:A233),"")</f>
        <v/>
      </c>
      <c r="B234" s="66"/>
      <c r="C234" s="67"/>
      <c r="D234" s="23"/>
      <c r="E234" s="24"/>
      <c r="F234" s="56"/>
      <c r="G234" s="8"/>
      <c r="H234" s="8"/>
      <c r="J234" s="40"/>
      <c r="K234" s="40"/>
      <c r="L234" s="40"/>
      <c r="M234" s="40"/>
      <c r="N234" s="8"/>
      <c r="O234" s="26"/>
      <c r="P234" s="26"/>
    </row>
    <row r="235" spans="1:16" x14ac:dyDescent="0.25">
      <c r="A235" s="35" t="str">
        <f>IF(I235&lt;&gt;"",1+MAX($A$1:A234),"")</f>
        <v/>
      </c>
      <c r="B235" s="66"/>
      <c r="C235" s="67"/>
      <c r="D235" s="47"/>
      <c r="E235" s="55" t="s">
        <v>67</v>
      </c>
      <c r="F235" s="56"/>
      <c r="G235" s="8"/>
      <c r="H235" s="8"/>
      <c r="J235" s="40"/>
      <c r="K235" s="40"/>
      <c r="L235" s="40"/>
      <c r="M235" s="40"/>
      <c r="N235" s="8"/>
      <c r="O235" s="8"/>
      <c r="P235" s="25"/>
    </row>
    <row r="236" spans="1:16" s="8" customFormat="1" ht="14.4" x14ac:dyDescent="0.25">
      <c r="A236" s="35">
        <f>IF(I236&lt;&gt;"",1+MAX($A$1:A235),"")</f>
        <v>122</v>
      </c>
      <c r="B236" s="37" t="s">
        <v>607</v>
      </c>
      <c r="C236" s="37" t="s">
        <v>607</v>
      </c>
      <c r="E236" s="33" t="s">
        <v>224</v>
      </c>
      <c r="F236" s="6">
        <f>2769.67/32</f>
        <v>86.552187500000002</v>
      </c>
      <c r="G236" s="1">
        <v>0</v>
      </c>
      <c r="H236" s="2">
        <f t="shared" ref="H236" si="126">F236*(1+G236)</f>
        <v>86.552187500000002</v>
      </c>
      <c r="I236" s="15" t="s">
        <v>35</v>
      </c>
      <c r="J236" s="95">
        <v>90</v>
      </c>
      <c r="K236" s="96">
        <f>J236*H236</f>
        <v>7789.6968750000005</v>
      </c>
      <c r="L236" s="96">
        <v>30</v>
      </c>
      <c r="M236" s="96">
        <f>L236*H236</f>
        <v>2596.5656250000002</v>
      </c>
      <c r="N236" s="95">
        <v>120</v>
      </c>
      <c r="O236" s="4">
        <f>N236*H236</f>
        <v>10386.262500000001</v>
      </c>
      <c r="P236" s="9"/>
    </row>
    <row r="237" spans="1:16" x14ac:dyDescent="0.25">
      <c r="A237" s="35" t="str">
        <f>IF(I237&lt;&gt;"",1+MAX($A$1:A236),"")</f>
        <v/>
      </c>
      <c r="B237" s="66"/>
      <c r="C237" s="67"/>
      <c r="D237" s="23"/>
      <c r="E237" s="24"/>
      <c r="F237" s="56"/>
      <c r="G237" s="8"/>
      <c r="H237" s="8"/>
      <c r="J237" s="40"/>
      <c r="K237" s="40"/>
      <c r="L237" s="40"/>
      <c r="M237" s="40"/>
      <c r="N237" s="8"/>
      <c r="O237" s="8"/>
      <c r="P237" s="25"/>
    </row>
    <row r="238" spans="1:16" x14ac:dyDescent="0.25">
      <c r="A238" s="35" t="str">
        <f>IF(I238&lt;&gt;"",1+MAX($A$1:A237),"")</f>
        <v/>
      </c>
      <c r="B238" s="66"/>
      <c r="C238" s="67"/>
      <c r="D238" s="47"/>
      <c r="E238" s="55" t="s">
        <v>62</v>
      </c>
      <c r="F238" s="56"/>
      <c r="G238" s="8"/>
      <c r="H238" s="8"/>
      <c r="J238" s="40"/>
      <c r="K238" s="40"/>
      <c r="L238" s="40"/>
      <c r="M238" s="40"/>
      <c r="N238" s="8"/>
      <c r="O238" s="8"/>
      <c r="P238" s="25"/>
    </row>
    <row r="239" spans="1:16" s="8" customFormat="1" ht="14.4" x14ac:dyDescent="0.25">
      <c r="A239" s="35">
        <f>IF(I239&lt;&gt;"",1+MAX($A$1:A238),"")</f>
        <v>123</v>
      </c>
      <c r="B239" s="37" t="s">
        <v>607</v>
      </c>
      <c r="C239" s="37" t="s">
        <v>607</v>
      </c>
      <c r="E239" s="33" t="s">
        <v>225</v>
      </c>
      <c r="F239" s="6">
        <v>3</v>
      </c>
      <c r="G239" s="1">
        <v>0</v>
      </c>
      <c r="H239" s="2">
        <f t="shared" ref="H239" si="127">F239*(1+G239)</f>
        <v>3</v>
      </c>
      <c r="I239" s="15" t="s">
        <v>35</v>
      </c>
      <c r="J239" s="93">
        <v>34.875</v>
      </c>
      <c r="K239" s="94">
        <f t="shared" ref="K239:K240" si="128">J239*H239</f>
        <v>104.625</v>
      </c>
      <c r="L239" s="94">
        <v>21.375</v>
      </c>
      <c r="M239" s="40">
        <f t="shared" ref="M239:M240" si="129">L239*H239</f>
        <v>64.125</v>
      </c>
      <c r="N239" s="3">
        <v>56.25</v>
      </c>
      <c r="O239" s="4">
        <f t="shared" ref="O239" si="130">N239*H239</f>
        <v>168.75</v>
      </c>
      <c r="P239" s="9"/>
    </row>
    <row r="240" spans="1:16" s="8" customFormat="1" ht="14.4" x14ac:dyDescent="0.25">
      <c r="A240" s="35">
        <f>IF(I240&lt;&gt;"",1+MAX($A$1:A239),"")</f>
        <v>124</v>
      </c>
      <c r="B240" s="37" t="s">
        <v>607</v>
      </c>
      <c r="C240" s="37" t="s">
        <v>607</v>
      </c>
      <c r="E240" s="33" t="s">
        <v>226</v>
      </c>
      <c r="F240" s="6">
        <v>2</v>
      </c>
      <c r="G240" s="1">
        <v>0</v>
      </c>
      <c r="H240" s="2">
        <f t="shared" ref="H240:H264" si="131">F240*(1+G240)</f>
        <v>2</v>
      </c>
      <c r="I240" s="15" t="s">
        <v>35</v>
      </c>
      <c r="J240" s="93">
        <v>37.200000000000003</v>
      </c>
      <c r="K240" s="94">
        <f t="shared" si="128"/>
        <v>74.400000000000006</v>
      </c>
      <c r="L240" s="94">
        <v>22.8</v>
      </c>
      <c r="M240" s="94">
        <f t="shared" si="129"/>
        <v>45.6</v>
      </c>
      <c r="N240" s="93">
        <v>60</v>
      </c>
      <c r="O240" s="4">
        <f t="shared" ref="O240:O264" si="132">N240*H240</f>
        <v>120</v>
      </c>
      <c r="P240" s="9"/>
    </row>
    <row r="241" spans="1:16" s="8" customFormat="1" ht="14.4" x14ac:dyDescent="0.25">
      <c r="A241" s="35">
        <f>IF(I241&lt;&gt;"",1+MAX($A$1:A240),"")</f>
        <v>125</v>
      </c>
      <c r="B241" s="37" t="s">
        <v>607</v>
      </c>
      <c r="C241" s="37" t="s">
        <v>607</v>
      </c>
      <c r="E241" s="33" t="s">
        <v>227</v>
      </c>
      <c r="F241" s="6">
        <v>4</v>
      </c>
      <c r="G241" s="1">
        <v>0</v>
      </c>
      <c r="H241" s="2">
        <f t="shared" si="131"/>
        <v>4</v>
      </c>
      <c r="I241" s="15" t="s">
        <v>35</v>
      </c>
      <c r="J241" s="93">
        <v>46.5</v>
      </c>
      <c r="K241" s="94">
        <f t="shared" ref="K241:K265" si="133">J241*H241</f>
        <v>186</v>
      </c>
      <c r="L241" s="94">
        <v>28.5</v>
      </c>
      <c r="M241" s="40">
        <f t="shared" ref="M241:M265" si="134">L241*H241</f>
        <v>114</v>
      </c>
      <c r="N241" s="3">
        <v>75</v>
      </c>
      <c r="O241" s="4">
        <f t="shared" si="132"/>
        <v>300</v>
      </c>
      <c r="P241" s="9"/>
    </row>
    <row r="242" spans="1:16" s="8" customFormat="1" ht="14.4" x14ac:dyDescent="0.25">
      <c r="A242" s="35">
        <f>IF(I242&lt;&gt;"",1+MAX($A$1:A241),"")</f>
        <v>126</v>
      </c>
      <c r="B242" s="37" t="s">
        <v>607</v>
      </c>
      <c r="C242" s="37" t="s">
        <v>607</v>
      </c>
      <c r="E242" s="33" t="s">
        <v>228</v>
      </c>
      <c r="F242" s="6">
        <v>1</v>
      </c>
      <c r="G242" s="1">
        <v>0</v>
      </c>
      <c r="H242" s="2">
        <f t="shared" si="131"/>
        <v>1</v>
      </c>
      <c r="I242" s="15" t="s">
        <v>35</v>
      </c>
      <c r="J242" s="93">
        <v>86.8</v>
      </c>
      <c r="K242" s="94">
        <f t="shared" si="133"/>
        <v>86.8</v>
      </c>
      <c r="L242" s="94">
        <v>53.2</v>
      </c>
      <c r="M242" s="94">
        <f t="shared" si="134"/>
        <v>53.2</v>
      </c>
      <c r="N242" s="93">
        <v>140</v>
      </c>
      <c r="O242" s="4">
        <f t="shared" si="132"/>
        <v>140</v>
      </c>
      <c r="P242" s="9"/>
    </row>
    <row r="243" spans="1:16" s="8" customFormat="1" ht="14.4" x14ac:dyDescent="0.25">
      <c r="A243" s="35">
        <f>IF(I243&lt;&gt;"",1+MAX($A$1:A242),"")</f>
        <v>127</v>
      </c>
      <c r="B243" s="37" t="s">
        <v>607</v>
      </c>
      <c r="C243" s="37" t="s">
        <v>607</v>
      </c>
      <c r="E243" s="33" t="s">
        <v>229</v>
      </c>
      <c r="F243" s="6">
        <v>1</v>
      </c>
      <c r="G243" s="1">
        <v>0</v>
      </c>
      <c r="H243" s="2">
        <f t="shared" si="131"/>
        <v>1</v>
      </c>
      <c r="I243" s="15" t="s">
        <v>35</v>
      </c>
      <c r="J243" s="3">
        <v>216</v>
      </c>
      <c r="K243" s="40">
        <f t="shared" si="133"/>
        <v>216</v>
      </c>
      <c r="L243" s="40">
        <v>193.5</v>
      </c>
      <c r="M243" s="40">
        <f t="shared" si="134"/>
        <v>193.5</v>
      </c>
      <c r="N243" s="3">
        <v>409.5</v>
      </c>
      <c r="O243" s="4">
        <f t="shared" si="132"/>
        <v>409.5</v>
      </c>
      <c r="P243" s="98"/>
    </row>
    <row r="244" spans="1:16" s="8" customFormat="1" ht="14.4" x14ac:dyDescent="0.25">
      <c r="A244" s="35">
        <f>IF(I244&lt;&gt;"",1+MAX($A$1:A243),"")</f>
        <v>128</v>
      </c>
      <c r="B244" s="37" t="s">
        <v>607</v>
      </c>
      <c r="C244" s="37" t="s">
        <v>607</v>
      </c>
      <c r="E244" s="33" t="s">
        <v>230</v>
      </c>
      <c r="F244" s="6">
        <v>1</v>
      </c>
      <c r="G244" s="1">
        <v>0</v>
      </c>
      <c r="H244" s="2">
        <f t="shared" si="131"/>
        <v>1</v>
      </c>
      <c r="I244" s="15" t="s">
        <v>35</v>
      </c>
      <c r="J244" s="40">
        <v>101.654</v>
      </c>
      <c r="K244" s="40">
        <f t="shared" si="133"/>
        <v>101.654</v>
      </c>
      <c r="L244" s="40">
        <v>90.145999999999987</v>
      </c>
      <c r="M244" s="40">
        <f t="shared" si="134"/>
        <v>90.145999999999987</v>
      </c>
      <c r="N244" s="3">
        <v>191.79999999999998</v>
      </c>
      <c r="O244" s="4">
        <f t="shared" si="132"/>
        <v>191.79999999999998</v>
      </c>
      <c r="P244" s="9"/>
    </row>
    <row r="245" spans="1:16" s="8" customFormat="1" ht="14.4" x14ac:dyDescent="0.25">
      <c r="A245" s="35">
        <f>IF(I245&lt;&gt;"",1+MAX($A$1:A244),"")</f>
        <v>129</v>
      </c>
      <c r="B245" s="37" t="s">
        <v>607</v>
      </c>
      <c r="C245" s="37" t="s">
        <v>607</v>
      </c>
      <c r="E245" s="33" t="s">
        <v>231</v>
      </c>
      <c r="F245" s="6">
        <v>1</v>
      </c>
      <c r="G245" s="1">
        <v>0</v>
      </c>
      <c r="H245" s="2">
        <f t="shared" si="131"/>
        <v>1</v>
      </c>
      <c r="I245" s="15" t="s">
        <v>35</v>
      </c>
      <c r="J245" s="40">
        <v>123.437</v>
      </c>
      <c r="K245" s="40">
        <f t="shared" si="133"/>
        <v>123.437</v>
      </c>
      <c r="L245" s="40">
        <v>109.46299999999998</v>
      </c>
      <c r="M245" s="40">
        <f t="shared" si="134"/>
        <v>109.46299999999998</v>
      </c>
      <c r="N245" s="3">
        <v>232.89999999999998</v>
      </c>
      <c r="O245" s="4">
        <f t="shared" si="132"/>
        <v>232.89999999999998</v>
      </c>
      <c r="P245" s="9"/>
    </row>
    <row r="246" spans="1:16" s="8" customFormat="1" ht="14.4" x14ac:dyDescent="0.25">
      <c r="A246" s="35">
        <f>IF(I246&lt;&gt;"",1+MAX($A$1:A245),"")</f>
        <v>130</v>
      </c>
      <c r="B246" s="37" t="s">
        <v>607</v>
      </c>
      <c r="C246" s="37" t="s">
        <v>607</v>
      </c>
      <c r="E246" s="33" t="s">
        <v>232</v>
      </c>
      <c r="F246" s="6">
        <v>1</v>
      </c>
      <c r="G246" s="1">
        <v>0</v>
      </c>
      <c r="H246" s="2">
        <f t="shared" si="131"/>
        <v>1</v>
      </c>
      <c r="I246" s="15" t="s">
        <v>35</v>
      </c>
      <c r="J246" s="3">
        <v>189.28</v>
      </c>
      <c r="K246" s="40">
        <f t="shared" si="133"/>
        <v>189.28</v>
      </c>
      <c r="L246" s="40">
        <v>174.72</v>
      </c>
      <c r="M246" s="40">
        <f t="shared" si="134"/>
        <v>174.72</v>
      </c>
      <c r="N246" s="3">
        <v>364</v>
      </c>
      <c r="O246" s="4">
        <f t="shared" si="132"/>
        <v>364</v>
      </c>
      <c r="P246" s="98"/>
    </row>
    <row r="247" spans="1:16" s="8" customFormat="1" ht="14.4" x14ac:dyDescent="0.25">
      <c r="A247" s="35">
        <f>IF(I247&lt;&gt;"",1+MAX($A$1:A246),"")</f>
        <v>131</v>
      </c>
      <c r="B247" s="37" t="s">
        <v>607</v>
      </c>
      <c r="C247" s="37" t="s">
        <v>607</v>
      </c>
      <c r="E247" s="33" t="s">
        <v>233</v>
      </c>
      <c r="F247" s="6">
        <v>1</v>
      </c>
      <c r="G247" s="1">
        <v>0</v>
      </c>
      <c r="H247" s="2">
        <f t="shared" si="131"/>
        <v>1</v>
      </c>
      <c r="I247" s="15" t="s">
        <v>35</v>
      </c>
      <c r="J247" s="40">
        <v>101.654</v>
      </c>
      <c r="K247" s="40">
        <f t="shared" si="133"/>
        <v>101.654</v>
      </c>
      <c r="L247" s="40">
        <v>90.145999999999987</v>
      </c>
      <c r="M247" s="40">
        <f t="shared" si="134"/>
        <v>90.145999999999987</v>
      </c>
      <c r="N247" s="3">
        <v>191.79999999999998</v>
      </c>
      <c r="O247" s="4">
        <f t="shared" si="132"/>
        <v>191.79999999999998</v>
      </c>
      <c r="P247" s="9"/>
    </row>
    <row r="248" spans="1:16" s="8" customFormat="1" ht="14.4" x14ac:dyDescent="0.25">
      <c r="A248" s="35">
        <f>IF(I248&lt;&gt;"",1+MAX($A$1:A247),"")</f>
        <v>132</v>
      </c>
      <c r="B248" s="37" t="s">
        <v>607</v>
      </c>
      <c r="C248" s="37" t="s">
        <v>607</v>
      </c>
      <c r="E248" s="33" t="s">
        <v>234</v>
      </c>
      <c r="F248" s="6">
        <v>2</v>
      </c>
      <c r="G248" s="1">
        <v>0</v>
      </c>
      <c r="H248" s="2">
        <f t="shared" si="131"/>
        <v>2</v>
      </c>
      <c r="I248" s="15" t="s">
        <v>35</v>
      </c>
      <c r="J248" s="40">
        <v>43.565999999999995</v>
      </c>
      <c r="K248" s="40">
        <f t="shared" si="133"/>
        <v>87.131999999999991</v>
      </c>
      <c r="L248" s="40">
        <v>38.633999999999993</v>
      </c>
      <c r="M248" s="40">
        <f t="shared" si="134"/>
        <v>77.267999999999986</v>
      </c>
      <c r="N248" s="3">
        <v>82.199999999999989</v>
      </c>
      <c r="O248" s="4">
        <f t="shared" si="132"/>
        <v>164.39999999999998</v>
      </c>
      <c r="P248" s="9"/>
    </row>
    <row r="249" spans="1:16" s="8" customFormat="1" ht="14.4" x14ac:dyDescent="0.25">
      <c r="A249" s="35">
        <f>IF(I249&lt;&gt;"",1+MAX($A$1:A248),"")</f>
        <v>133</v>
      </c>
      <c r="B249" s="37" t="s">
        <v>607</v>
      </c>
      <c r="C249" s="37" t="s">
        <v>607</v>
      </c>
      <c r="E249" s="33" t="s">
        <v>235</v>
      </c>
      <c r="F249" s="6">
        <v>1</v>
      </c>
      <c r="G249" s="1">
        <v>0</v>
      </c>
      <c r="H249" s="2">
        <f t="shared" si="131"/>
        <v>1</v>
      </c>
      <c r="I249" s="15" t="s">
        <v>35</v>
      </c>
      <c r="J249" s="40">
        <v>36.305</v>
      </c>
      <c r="K249" s="40">
        <f t="shared" si="133"/>
        <v>36.305</v>
      </c>
      <c r="L249" s="40">
        <v>32.195</v>
      </c>
      <c r="M249" s="40">
        <f t="shared" si="134"/>
        <v>32.195</v>
      </c>
      <c r="N249" s="3">
        <v>68.5</v>
      </c>
      <c r="O249" s="4">
        <f t="shared" si="132"/>
        <v>68.5</v>
      </c>
      <c r="P249" s="9"/>
    </row>
    <row r="250" spans="1:16" s="8" customFormat="1" ht="14.4" x14ac:dyDescent="0.25">
      <c r="A250" s="35">
        <f>IF(I250&lt;&gt;"",1+MAX($A$1:A249),"")</f>
        <v>134</v>
      </c>
      <c r="B250" s="37" t="s">
        <v>607</v>
      </c>
      <c r="C250" s="37" t="s">
        <v>607</v>
      </c>
      <c r="E250" s="33" t="s">
        <v>236</v>
      </c>
      <c r="F250" s="6">
        <v>1</v>
      </c>
      <c r="G250" s="1">
        <v>0</v>
      </c>
      <c r="H250" s="2">
        <f t="shared" si="131"/>
        <v>1</v>
      </c>
      <c r="I250" s="15" t="s">
        <v>35</v>
      </c>
      <c r="J250" s="3">
        <v>70.98</v>
      </c>
      <c r="K250" s="40">
        <f t="shared" ref="K250:K251" si="135">J250*H250</f>
        <v>70.98</v>
      </c>
      <c r="L250" s="40">
        <v>65.52</v>
      </c>
      <c r="M250" s="40">
        <f t="shared" si="134"/>
        <v>65.52</v>
      </c>
      <c r="N250" s="3">
        <v>136.5</v>
      </c>
      <c r="O250" s="4">
        <f t="shared" si="132"/>
        <v>136.5</v>
      </c>
      <c r="P250" s="9"/>
    </row>
    <row r="251" spans="1:16" s="8" customFormat="1" ht="14.4" x14ac:dyDescent="0.25">
      <c r="A251" s="35">
        <f>IF(I251&lt;&gt;"",1+MAX($A$1:A250),"")</f>
        <v>135</v>
      </c>
      <c r="B251" s="37" t="s">
        <v>607</v>
      </c>
      <c r="C251" s="37" t="s">
        <v>607</v>
      </c>
      <c r="E251" s="33" t="s">
        <v>237</v>
      </c>
      <c r="F251" s="6">
        <v>1</v>
      </c>
      <c r="G251" s="1">
        <v>0</v>
      </c>
      <c r="H251" s="2">
        <f t="shared" si="131"/>
        <v>1</v>
      </c>
      <c r="I251" s="15" t="s">
        <v>35</v>
      </c>
      <c r="J251" s="3">
        <v>29.68</v>
      </c>
      <c r="K251" s="40">
        <f t="shared" si="135"/>
        <v>29.68</v>
      </c>
      <c r="L251" s="40">
        <v>26.32</v>
      </c>
      <c r="M251" s="40">
        <f t="shared" si="134"/>
        <v>26.32</v>
      </c>
      <c r="N251" s="3">
        <v>56</v>
      </c>
      <c r="O251" s="4">
        <f t="shared" si="132"/>
        <v>56</v>
      </c>
      <c r="P251" s="9"/>
    </row>
    <row r="252" spans="1:16" s="8" customFormat="1" ht="14.4" x14ac:dyDescent="0.25">
      <c r="A252" s="35">
        <f>IF(I252&lt;&gt;"",1+MAX($A$1:A251),"")</f>
        <v>136</v>
      </c>
      <c r="B252" s="37" t="s">
        <v>607</v>
      </c>
      <c r="C252" s="37" t="s">
        <v>607</v>
      </c>
      <c r="E252" s="33" t="s">
        <v>238</v>
      </c>
      <c r="F252" s="6">
        <v>1</v>
      </c>
      <c r="G252" s="1">
        <v>0</v>
      </c>
      <c r="H252" s="2">
        <f t="shared" si="131"/>
        <v>1</v>
      </c>
      <c r="I252" s="15" t="s">
        <v>35</v>
      </c>
      <c r="J252" s="3">
        <v>47.7</v>
      </c>
      <c r="K252" s="40">
        <f t="shared" ref="K252" si="136">J252*H252</f>
        <v>47.7</v>
      </c>
      <c r="L252" s="40">
        <v>42.3</v>
      </c>
      <c r="M252" s="40">
        <f t="shared" ref="M252" si="137">L252*H252</f>
        <v>42.3</v>
      </c>
      <c r="N252" s="3">
        <v>90</v>
      </c>
      <c r="O252" s="4">
        <f t="shared" si="132"/>
        <v>90</v>
      </c>
      <c r="P252" s="9"/>
    </row>
    <row r="253" spans="1:16" s="8" customFormat="1" ht="14.4" x14ac:dyDescent="0.25">
      <c r="A253" s="35">
        <f>IF(I253&lt;&gt;"",1+MAX($A$1:A252),"")</f>
        <v>137</v>
      </c>
      <c r="B253" s="37" t="s">
        <v>607</v>
      </c>
      <c r="C253" s="37" t="s">
        <v>607</v>
      </c>
      <c r="E253" s="33" t="s">
        <v>239</v>
      </c>
      <c r="F253" s="6">
        <v>1</v>
      </c>
      <c r="G253" s="1">
        <v>0</v>
      </c>
      <c r="H253" s="2">
        <f t="shared" si="131"/>
        <v>1</v>
      </c>
      <c r="I253" s="15" t="s">
        <v>35</v>
      </c>
      <c r="J253" s="3">
        <v>314.92500000000001</v>
      </c>
      <c r="K253" s="40">
        <f t="shared" si="133"/>
        <v>314.92500000000001</v>
      </c>
      <c r="L253" s="40">
        <v>513.82500000000005</v>
      </c>
      <c r="M253" s="40">
        <f t="shared" si="134"/>
        <v>513.82500000000005</v>
      </c>
      <c r="N253" s="3">
        <v>828.75</v>
      </c>
      <c r="O253" s="4">
        <f t="shared" si="132"/>
        <v>828.75</v>
      </c>
      <c r="P253" s="9"/>
    </row>
    <row r="254" spans="1:16" s="8" customFormat="1" ht="14.4" x14ac:dyDescent="0.25">
      <c r="A254" s="35">
        <f>IF(I254&lt;&gt;"",1+MAX($A$1:A253),"")</f>
        <v>138</v>
      </c>
      <c r="B254" s="37" t="s">
        <v>607</v>
      </c>
      <c r="C254" s="37" t="s">
        <v>607</v>
      </c>
      <c r="E254" s="33" t="s">
        <v>213</v>
      </c>
      <c r="F254" s="6">
        <v>1</v>
      </c>
      <c r="G254" s="1">
        <v>0</v>
      </c>
      <c r="H254" s="2">
        <f t="shared" si="131"/>
        <v>1</v>
      </c>
      <c r="I254" s="15" t="s">
        <v>35</v>
      </c>
      <c r="J254" s="3">
        <v>92.625</v>
      </c>
      <c r="K254" s="40">
        <f t="shared" si="133"/>
        <v>92.625</v>
      </c>
      <c r="L254" s="40">
        <v>151.125</v>
      </c>
      <c r="M254" s="40">
        <f t="shared" si="134"/>
        <v>151.125</v>
      </c>
      <c r="N254" s="3">
        <v>243.75</v>
      </c>
      <c r="O254" s="4">
        <f t="shared" si="132"/>
        <v>243.75</v>
      </c>
      <c r="P254" s="9"/>
    </row>
    <row r="255" spans="1:16" s="8" customFormat="1" ht="14.4" x14ac:dyDescent="0.25">
      <c r="A255" s="35">
        <f>IF(I255&lt;&gt;"",1+MAX($A$1:A254),"")</f>
        <v>139</v>
      </c>
      <c r="B255" s="37" t="s">
        <v>607</v>
      </c>
      <c r="C255" s="37" t="s">
        <v>607</v>
      </c>
      <c r="E255" s="33" t="s">
        <v>240</v>
      </c>
      <c r="F255" s="6">
        <v>2</v>
      </c>
      <c r="G255" s="1">
        <v>0</v>
      </c>
      <c r="H255" s="2">
        <f t="shared" si="131"/>
        <v>2</v>
      </c>
      <c r="I255" s="15" t="s">
        <v>35</v>
      </c>
      <c r="J255" s="3">
        <v>228</v>
      </c>
      <c r="K255" s="40">
        <f t="shared" si="133"/>
        <v>456</v>
      </c>
      <c r="L255" s="40">
        <v>372</v>
      </c>
      <c r="M255" s="40">
        <f t="shared" si="134"/>
        <v>744</v>
      </c>
      <c r="N255" s="3">
        <v>600</v>
      </c>
      <c r="O255" s="4">
        <f t="shared" si="132"/>
        <v>1200</v>
      </c>
      <c r="P255" s="9"/>
    </row>
    <row r="256" spans="1:16" s="8" customFormat="1" ht="14.4" x14ac:dyDescent="0.25">
      <c r="A256" s="35">
        <f>IF(I256&lt;&gt;"",1+MAX($A$1:A255),"")</f>
        <v>140</v>
      </c>
      <c r="B256" s="37" t="s">
        <v>607</v>
      </c>
      <c r="C256" s="37" t="s">
        <v>607</v>
      </c>
      <c r="E256" s="33" t="s">
        <v>241</v>
      </c>
      <c r="F256" s="6">
        <v>1</v>
      </c>
      <c r="G256" s="1">
        <v>0</v>
      </c>
      <c r="H256" s="2">
        <f t="shared" si="131"/>
        <v>1</v>
      </c>
      <c r="I256" s="15" t="s">
        <v>35</v>
      </c>
      <c r="J256" s="3">
        <v>148.19999999999999</v>
      </c>
      <c r="K256" s="40">
        <f t="shared" si="133"/>
        <v>148.19999999999999</v>
      </c>
      <c r="L256" s="40">
        <v>241.8</v>
      </c>
      <c r="M256" s="40">
        <f t="shared" si="134"/>
        <v>241.8</v>
      </c>
      <c r="N256" s="3">
        <v>390</v>
      </c>
      <c r="O256" s="4">
        <f t="shared" si="132"/>
        <v>390</v>
      </c>
      <c r="P256" s="9"/>
    </row>
    <row r="257" spans="1:16" s="8" customFormat="1" ht="14.4" x14ac:dyDescent="0.25">
      <c r="A257" s="35">
        <f>IF(I257&lt;&gt;"",1+MAX($A$1:A256),"")</f>
        <v>141</v>
      </c>
      <c r="B257" s="37" t="s">
        <v>607</v>
      </c>
      <c r="C257" s="37" t="s">
        <v>607</v>
      </c>
      <c r="E257" s="33" t="s">
        <v>242</v>
      </c>
      <c r="F257" s="6">
        <v>1</v>
      </c>
      <c r="G257" s="1">
        <v>0</v>
      </c>
      <c r="H257" s="2">
        <f t="shared" si="131"/>
        <v>1</v>
      </c>
      <c r="I257" s="15" t="s">
        <v>35</v>
      </c>
      <c r="J257" s="3">
        <v>52.470000000000006</v>
      </c>
      <c r="K257" s="40">
        <f t="shared" si="133"/>
        <v>52.470000000000006</v>
      </c>
      <c r="L257" s="40">
        <v>46.529999999999994</v>
      </c>
      <c r="M257" s="40">
        <f t="shared" si="134"/>
        <v>46.529999999999994</v>
      </c>
      <c r="N257" s="3">
        <v>99</v>
      </c>
      <c r="O257" s="4">
        <f t="shared" si="132"/>
        <v>99</v>
      </c>
      <c r="P257" s="9"/>
    </row>
    <row r="258" spans="1:16" s="8" customFormat="1" ht="14.4" x14ac:dyDescent="0.25">
      <c r="A258" s="35">
        <f>IF(I258&lt;&gt;"",1+MAX($A$1:A257),"")</f>
        <v>142</v>
      </c>
      <c r="B258" s="37" t="s">
        <v>607</v>
      </c>
      <c r="C258" s="37" t="s">
        <v>607</v>
      </c>
      <c r="E258" s="33" t="s">
        <v>243</v>
      </c>
      <c r="F258" s="6">
        <v>1</v>
      </c>
      <c r="G258" s="1">
        <v>0</v>
      </c>
      <c r="H258" s="2">
        <f t="shared" si="131"/>
        <v>1</v>
      </c>
      <c r="I258" s="15" t="s">
        <v>35</v>
      </c>
      <c r="J258" s="3">
        <v>66.78</v>
      </c>
      <c r="K258" s="40">
        <f t="shared" si="133"/>
        <v>66.78</v>
      </c>
      <c r="L258" s="40">
        <v>59.22</v>
      </c>
      <c r="M258" s="40">
        <f t="shared" si="134"/>
        <v>59.22</v>
      </c>
      <c r="N258" s="3">
        <v>126</v>
      </c>
      <c r="O258" s="4">
        <f t="shared" si="132"/>
        <v>126</v>
      </c>
      <c r="P258" s="9"/>
    </row>
    <row r="259" spans="1:16" s="8" customFormat="1" ht="14.4" x14ac:dyDescent="0.25">
      <c r="A259" s="35">
        <f>IF(I259&lt;&gt;"",1+MAX($A$1:A258),"")</f>
        <v>143</v>
      </c>
      <c r="B259" s="37" t="s">
        <v>607</v>
      </c>
      <c r="C259" s="37" t="s">
        <v>607</v>
      </c>
      <c r="E259" s="33" t="s">
        <v>244</v>
      </c>
      <c r="F259" s="6">
        <v>1</v>
      </c>
      <c r="G259" s="1">
        <v>0</v>
      </c>
      <c r="H259" s="2">
        <f t="shared" si="131"/>
        <v>1</v>
      </c>
      <c r="I259" s="15" t="s">
        <v>35</v>
      </c>
      <c r="J259" s="3">
        <v>197.6</v>
      </c>
      <c r="K259" s="40">
        <f t="shared" ref="K259:K260" si="138">J259*H259</f>
        <v>197.6</v>
      </c>
      <c r="L259" s="40">
        <v>322.39999999999998</v>
      </c>
      <c r="M259" s="40">
        <f t="shared" ref="M259:M260" si="139">L259*H259</f>
        <v>322.39999999999998</v>
      </c>
      <c r="N259" s="3">
        <v>520</v>
      </c>
      <c r="O259" s="4">
        <f t="shared" si="132"/>
        <v>520</v>
      </c>
      <c r="P259" s="9"/>
    </row>
    <row r="260" spans="1:16" s="8" customFormat="1" ht="14.4" x14ac:dyDescent="0.25">
      <c r="A260" s="35">
        <f>IF(I260&lt;&gt;"",1+MAX($A$1:A259),"")</f>
        <v>144</v>
      </c>
      <c r="B260" s="37" t="s">
        <v>607</v>
      </c>
      <c r="C260" s="37" t="s">
        <v>607</v>
      </c>
      <c r="E260" s="33" t="s">
        <v>245</v>
      </c>
      <c r="F260" s="6">
        <v>1</v>
      </c>
      <c r="G260" s="1">
        <v>0</v>
      </c>
      <c r="H260" s="2">
        <f t="shared" si="131"/>
        <v>1</v>
      </c>
      <c r="I260" s="15" t="s">
        <v>35</v>
      </c>
      <c r="J260" s="3">
        <v>116.60000000000001</v>
      </c>
      <c r="K260" s="40">
        <f t="shared" si="138"/>
        <v>116.60000000000001</v>
      </c>
      <c r="L260" s="40">
        <v>103.39999999999999</v>
      </c>
      <c r="M260" s="40">
        <f t="shared" si="139"/>
        <v>103.39999999999999</v>
      </c>
      <c r="N260" s="3">
        <v>220</v>
      </c>
      <c r="O260" s="4">
        <f t="shared" si="132"/>
        <v>220</v>
      </c>
      <c r="P260" s="9"/>
    </row>
    <row r="261" spans="1:16" s="8" customFormat="1" ht="14.4" x14ac:dyDescent="0.25">
      <c r="A261" s="35">
        <f>IF(I261&lt;&gt;"",1+MAX($A$1:A260),"")</f>
        <v>145</v>
      </c>
      <c r="B261" s="37" t="s">
        <v>607</v>
      </c>
      <c r="C261" s="37" t="s">
        <v>607</v>
      </c>
      <c r="E261" s="33" t="s">
        <v>246</v>
      </c>
      <c r="F261" s="6">
        <v>1</v>
      </c>
      <c r="G261" s="1">
        <v>0</v>
      </c>
      <c r="H261" s="2">
        <f t="shared" si="131"/>
        <v>1</v>
      </c>
      <c r="I261" s="15" t="s">
        <v>35</v>
      </c>
      <c r="J261" s="3">
        <v>259.92</v>
      </c>
      <c r="K261" s="40">
        <f t="shared" ref="K261" si="140">J261*H261</f>
        <v>259.92</v>
      </c>
      <c r="L261" s="40">
        <v>424.08</v>
      </c>
      <c r="M261" s="40">
        <f t="shared" ref="M261" si="141">L261*H261</f>
        <v>424.08</v>
      </c>
      <c r="N261" s="3">
        <v>684</v>
      </c>
      <c r="O261" s="4">
        <f t="shared" si="132"/>
        <v>684</v>
      </c>
      <c r="P261" s="9"/>
    </row>
    <row r="262" spans="1:16" s="8" customFormat="1" ht="14.4" x14ac:dyDescent="0.25">
      <c r="A262" s="35">
        <f>IF(I262&lt;&gt;"",1+MAX($A$1:A261),"")</f>
        <v>146</v>
      </c>
      <c r="B262" s="37" t="s">
        <v>607</v>
      </c>
      <c r="C262" s="37" t="s">
        <v>607</v>
      </c>
      <c r="E262" s="33" t="s">
        <v>247</v>
      </c>
      <c r="F262" s="6">
        <v>2</v>
      </c>
      <c r="G262" s="1">
        <v>0</v>
      </c>
      <c r="H262" s="2">
        <f t="shared" si="131"/>
        <v>2</v>
      </c>
      <c r="I262" s="15" t="s">
        <v>35</v>
      </c>
      <c r="J262" s="3">
        <v>50.88</v>
      </c>
      <c r="K262" s="40">
        <f t="shared" si="133"/>
        <v>101.76</v>
      </c>
      <c r="L262" s="40">
        <v>45.12</v>
      </c>
      <c r="M262" s="40">
        <f t="shared" si="134"/>
        <v>90.24</v>
      </c>
      <c r="N262" s="3">
        <v>96</v>
      </c>
      <c r="O262" s="4">
        <f t="shared" si="132"/>
        <v>192</v>
      </c>
      <c r="P262" s="9"/>
    </row>
    <row r="263" spans="1:16" s="8" customFormat="1" ht="14.4" x14ac:dyDescent="0.25">
      <c r="A263" s="35">
        <f>IF(I263&lt;&gt;"",1+MAX($A$1:A262),"")</f>
        <v>147</v>
      </c>
      <c r="B263" s="37" t="s">
        <v>607</v>
      </c>
      <c r="C263" s="37" t="s">
        <v>607</v>
      </c>
      <c r="E263" s="33" t="s">
        <v>238</v>
      </c>
      <c r="F263" s="6">
        <v>4</v>
      </c>
      <c r="G263" s="1">
        <v>0</v>
      </c>
      <c r="H263" s="2">
        <f t="shared" si="131"/>
        <v>4</v>
      </c>
      <c r="I263" s="15" t="s">
        <v>35</v>
      </c>
      <c r="J263" s="3">
        <v>47.7</v>
      </c>
      <c r="K263" s="40">
        <f t="shared" si="133"/>
        <v>190.8</v>
      </c>
      <c r="L263" s="40">
        <v>42.3</v>
      </c>
      <c r="M263" s="40">
        <f t="shared" si="134"/>
        <v>169.2</v>
      </c>
      <c r="N263" s="3">
        <v>90</v>
      </c>
      <c r="O263" s="4">
        <f t="shared" si="132"/>
        <v>360</v>
      </c>
      <c r="P263" s="9"/>
    </row>
    <row r="264" spans="1:16" s="8" customFormat="1" ht="14.4" x14ac:dyDescent="0.25">
      <c r="A264" s="35">
        <f>IF(I264&lt;&gt;"",1+MAX($A$1:A263),"")</f>
        <v>148</v>
      </c>
      <c r="B264" s="37" t="s">
        <v>607</v>
      </c>
      <c r="C264" s="37" t="s">
        <v>607</v>
      </c>
      <c r="E264" s="33" t="s">
        <v>248</v>
      </c>
      <c r="F264" s="6">
        <v>2</v>
      </c>
      <c r="G264" s="1">
        <v>0</v>
      </c>
      <c r="H264" s="2">
        <f t="shared" si="131"/>
        <v>2</v>
      </c>
      <c r="I264" s="15" t="s">
        <v>35</v>
      </c>
      <c r="J264" s="3">
        <v>34.980000000000004</v>
      </c>
      <c r="K264" s="40">
        <f t="shared" si="133"/>
        <v>69.960000000000008</v>
      </c>
      <c r="L264" s="40">
        <v>31.02</v>
      </c>
      <c r="M264" s="40">
        <f t="shared" si="134"/>
        <v>62.04</v>
      </c>
      <c r="N264" s="3">
        <v>66</v>
      </c>
      <c r="O264" s="4">
        <f t="shared" si="132"/>
        <v>132</v>
      </c>
      <c r="P264" s="9"/>
    </row>
    <row r="265" spans="1:16" s="8" customFormat="1" ht="14.4" x14ac:dyDescent="0.25">
      <c r="A265" s="35">
        <f>IF(I265&lt;&gt;"",1+MAX($A$1:A264),"")</f>
        <v>149</v>
      </c>
      <c r="B265" s="37" t="s">
        <v>607</v>
      </c>
      <c r="C265" s="37" t="s">
        <v>607</v>
      </c>
      <c r="E265" s="33" t="s">
        <v>249</v>
      </c>
      <c r="F265" s="6">
        <v>1</v>
      </c>
      <c r="G265" s="1">
        <v>0</v>
      </c>
      <c r="H265" s="2">
        <f t="shared" ref="H265:H281" si="142">F265*(1+G265)</f>
        <v>1</v>
      </c>
      <c r="I265" s="15" t="s">
        <v>35</v>
      </c>
      <c r="J265" s="3">
        <v>228</v>
      </c>
      <c r="K265" s="40">
        <f t="shared" si="133"/>
        <v>228</v>
      </c>
      <c r="L265" s="40">
        <v>372</v>
      </c>
      <c r="M265" s="40">
        <f t="shared" si="134"/>
        <v>372</v>
      </c>
      <c r="N265" s="3">
        <v>600</v>
      </c>
      <c r="O265" s="4">
        <f t="shared" ref="O265:O281" si="143">N265*H265</f>
        <v>600</v>
      </c>
      <c r="P265" s="9"/>
    </row>
    <row r="266" spans="1:16" s="8" customFormat="1" ht="14.4" x14ac:dyDescent="0.25">
      <c r="A266" s="35">
        <f>IF(I266&lt;&gt;"",1+MAX($A$1:A265),"")</f>
        <v>150</v>
      </c>
      <c r="B266" s="37" t="s">
        <v>607</v>
      </c>
      <c r="C266" s="37" t="s">
        <v>607</v>
      </c>
      <c r="E266" s="33" t="s">
        <v>250</v>
      </c>
      <c r="F266" s="6">
        <v>1</v>
      </c>
      <c r="G266" s="1">
        <v>0</v>
      </c>
      <c r="H266" s="2">
        <f t="shared" si="142"/>
        <v>1</v>
      </c>
      <c r="I266" s="15" t="s">
        <v>35</v>
      </c>
      <c r="J266" s="3">
        <v>38.160000000000004</v>
      </c>
      <c r="K266" s="40">
        <f t="shared" ref="K266:K283" si="144">J266*H266</f>
        <v>38.160000000000004</v>
      </c>
      <c r="L266" s="40">
        <v>33.839999999999996</v>
      </c>
      <c r="M266" s="40">
        <f t="shared" ref="M266:M281" si="145">L266*H266</f>
        <v>33.839999999999996</v>
      </c>
      <c r="N266" s="3">
        <v>72</v>
      </c>
      <c r="O266" s="4">
        <f t="shared" si="143"/>
        <v>72</v>
      </c>
      <c r="P266" s="9"/>
    </row>
    <row r="267" spans="1:16" s="8" customFormat="1" ht="14.4" x14ac:dyDescent="0.25">
      <c r="A267" s="35">
        <f>IF(I267&lt;&gt;"",1+MAX($A$1:A266),"")</f>
        <v>151</v>
      </c>
      <c r="B267" s="37" t="s">
        <v>607</v>
      </c>
      <c r="C267" s="37" t="s">
        <v>607</v>
      </c>
      <c r="E267" s="33" t="s">
        <v>251</v>
      </c>
      <c r="F267" s="6">
        <v>1</v>
      </c>
      <c r="G267" s="1">
        <v>0</v>
      </c>
      <c r="H267" s="2">
        <f t="shared" si="142"/>
        <v>1</v>
      </c>
      <c r="I267" s="15" t="s">
        <v>35</v>
      </c>
      <c r="J267" s="3">
        <v>29.68</v>
      </c>
      <c r="K267" s="40">
        <f t="shared" si="144"/>
        <v>29.68</v>
      </c>
      <c r="L267" s="40">
        <v>26.32</v>
      </c>
      <c r="M267" s="40">
        <f t="shared" si="145"/>
        <v>26.32</v>
      </c>
      <c r="N267" s="3">
        <v>56</v>
      </c>
      <c r="O267" s="4">
        <f t="shared" si="143"/>
        <v>56</v>
      </c>
      <c r="P267" s="9"/>
    </row>
    <row r="268" spans="1:16" s="8" customFormat="1" ht="14.4" x14ac:dyDescent="0.25">
      <c r="A268" s="35">
        <f>IF(I268&lt;&gt;"",1+MAX($A$1:A267),"")</f>
        <v>152</v>
      </c>
      <c r="B268" s="37" t="s">
        <v>607</v>
      </c>
      <c r="C268" s="37" t="s">
        <v>607</v>
      </c>
      <c r="E268" s="33" t="s">
        <v>252</v>
      </c>
      <c r="F268" s="6">
        <v>1</v>
      </c>
      <c r="G268" s="1">
        <v>0</v>
      </c>
      <c r="H268" s="2">
        <f t="shared" si="142"/>
        <v>1</v>
      </c>
      <c r="I268" s="15" t="s">
        <v>35</v>
      </c>
      <c r="J268" s="3">
        <v>31.8</v>
      </c>
      <c r="K268" s="40">
        <f t="shared" si="144"/>
        <v>31.8</v>
      </c>
      <c r="L268" s="40">
        <v>28.2</v>
      </c>
      <c r="M268" s="40">
        <f t="shared" si="145"/>
        <v>28.2</v>
      </c>
      <c r="N268" s="3">
        <v>60</v>
      </c>
      <c r="O268" s="4">
        <f t="shared" si="143"/>
        <v>60</v>
      </c>
      <c r="P268" s="9"/>
    </row>
    <row r="269" spans="1:16" s="8" customFormat="1" ht="14.4" x14ac:dyDescent="0.25">
      <c r="A269" s="35">
        <f>IF(I269&lt;&gt;"",1+MAX($A$1:A268),"")</f>
        <v>153</v>
      </c>
      <c r="B269" s="37" t="s">
        <v>607</v>
      </c>
      <c r="C269" s="37" t="s">
        <v>607</v>
      </c>
      <c r="E269" s="33" t="s">
        <v>253</v>
      </c>
      <c r="F269" s="6">
        <v>1</v>
      </c>
      <c r="G269" s="1">
        <v>0</v>
      </c>
      <c r="H269" s="2">
        <f t="shared" si="142"/>
        <v>1</v>
      </c>
      <c r="I269" s="15" t="s">
        <v>35</v>
      </c>
      <c r="J269" s="3">
        <v>47.7</v>
      </c>
      <c r="K269" s="40">
        <f t="shared" si="144"/>
        <v>47.7</v>
      </c>
      <c r="L269" s="40">
        <v>42.3</v>
      </c>
      <c r="M269" s="40">
        <f t="shared" si="145"/>
        <v>42.3</v>
      </c>
      <c r="N269" s="3">
        <v>90</v>
      </c>
      <c r="O269" s="4">
        <f t="shared" si="143"/>
        <v>90</v>
      </c>
      <c r="P269" s="9"/>
    </row>
    <row r="270" spans="1:16" s="8" customFormat="1" ht="14.4" x14ac:dyDescent="0.25">
      <c r="A270" s="35">
        <f>IF(I270&lt;&gt;"",1+MAX($A$1:A269),"")</f>
        <v>154</v>
      </c>
      <c r="B270" s="37" t="s">
        <v>607</v>
      </c>
      <c r="C270" s="37" t="s">
        <v>607</v>
      </c>
      <c r="E270" s="33" t="s">
        <v>254</v>
      </c>
      <c r="F270" s="6">
        <v>1</v>
      </c>
      <c r="G270" s="1">
        <v>0</v>
      </c>
      <c r="H270" s="2">
        <f t="shared" si="142"/>
        <v>1</v>
      </c>
      <c r="I270" s="15" t="s">
        <v>35</v>
      </c>
      <c r="J270" s="3">
        <v>38.160000000000004</v>
      </c>
      <c r="K270" s="40">
        <f t="shared" si="144"/>
        <v>38.160000000000004</v>
      </c>
      <c r="L270" s="40">
        <v>33.839999999999996</v>
      </c>
      <c r="M270" s="40">
        <f t="shared" si="145"/>
        <v>33.839999999999996</v>
      </c>
      <c r="N270" s="3">
        <v>72</v>
      </c>
      <c r="O270" s="4">
        <f t="shared" si="143"/>
        <v>72</v>
      </c>
      <c r="P270" s="9"/>
    </row>
    <row r="271" spans="1:16" s="8" customFormat="1" ht="14.4" x14ac:dyDescent="0.25">
      <c r="A271" s="35">
        <f>IF(I271&lt;&gt;"",1+MAX($A$1:A270),"")</f>
        <v>155</v>
      </c>
      <c r="B271" s="37" t="s">
        <v>607</v>
      </c>
      <c r="C271" s="37" t="s">
        <v>607</v>
      </c>
      <c r="E271" s="33" t="s">
        <v>242</v>
      </c>
      <c r="F271" s="6">
        <v>1</v>
      </c>
      <c r="G271" s="1">
        <v>0</v>
      </c>
      <c r="H271" s="2">
        <f t="shared" si="142"/>
        <v>1</v>
      </c>
      <c r="I271" s="15" t="s">
        <v>35</v>
      </c>
      <c r="J271" s="3">
        <v>52.470000000000006</v>
      </c>
      <c r="K271" s="40">
        <f t="shared" si="144"/>
        <v>52.470000000000006</v>
      </c>
      <c r="L271" s="40">
        <v>46.529999999999994</v>
      </c>
      <c r="M271" s="40">
        <f t="shared" si="145"/>
        <v>46.529999999999994</v>
      </c>
      <c r="N271" s="3">
        <v>99</v>
      </c>
      <c r="O271" s="4">
        <f t="shared" si="143"/>
        <v>99</v>
      </c>
      <c r="P271" s="9"/>
    </row>
    <row r="272" spans="1:16" s="8" customFormat="1" ht="14.4" x14ac:dyDescent="0.25">
      <c r="A272" s="35">
        <f>IF(I272&lt;&gt;"",1+MAX($A$1:A271),"")</f>
        <v>156</v>
      </c>
      <c r="B272" s="37" t="s">
        <v>607</v>
      </c>
      <c r="C272" s="37" t="s">
        <v>607</v>
      </c>
      <c r="E272" s="33" t="s">
        <v>255</v>
      </c>
      <c r="F272" s="6">
        <v>1</v>
      </c>
      <c r="G272" s="1">
        <v>0</v>
      </c>
      <c r="H272" s="2">
        <f t="shared" si="142"/>
        <v>1</v>
      </c>
      <c r="I272" s="15" t="s">
        <v>35</v>
      </c>
      <c r="J272" s="3">
        <v>80.56</v>
      </c>
      <c r="K272" s="40">
        <f t="shared" si="144"/>
        <v>80.56</v>
      </c>
      <c r="L272" s="40">
        <v>71.44</v>
      </c>
      <c r="M272" s="40">
        <f t="shared" si="145"/>
        <v>71.44</v>
      </c>
      <c r="N272" s="3">
        <v>152</v>
      </c>
      <c r="O272" s="4">
        <f t="shared" si="143"/>
        <v>152</v>
      </c>
      <c r="P272" s="9"/>
    </row>
    <row r="273" spans="1:16" s="8" customFormat="1" ht="14.4" x14ac:dyDescent="0.25">
      <c r="A273" s="35">
        <f>IF(I273&lt;&gt;"",1+MAX($A$1:A272),"")</f>
        <v>157</v>
      </c>
      <c r="B273" s="37" t="s">
        <v>607</v>
      </c>
      <c r="C273" s="37" t="s">
        <v>607</v>
      </c>
      <c r="E273" s="33" t="s">
        <v>256</v>
      </c>
      <c r="F273" s="6">
        <v>1</v>
      </c>
      <c r="G273" s="1">
        <v>0</v>
      </c>
      <c r="H273" s="2">
        <f t="shared" si="142"/>
        <v>1</v>
      </c>
      <c r="I273" s="15" t="s">
        <v>35</v>
      </c>
      <c r="J273" s="3">
        <v>259.35000000000002</v>
      </c>
      <c r="K273" s="40">
        <f t="shared" si="144"/>
        <v>259.35000000000002</v>
      </c>
      <c r="L273" s="40">
        <v>423.15</v>
      </c>
      <c r="M273" s="40">
        <f t="shared" si="145"/>
        <v>423.15</v>
      </c>
      <c r="N273" s="3">
        <v>682.5</v>
      </c>
      <c r="O273" s="4">
        <f t="shared" si="143"/>
        <v>682.5</v>
      </c>
      <c r="P273" s="9"/>
    </row>
    <row r="274" spans="1:16" s="8" customFormat="1" ht="14.4" x14ac:dyDescent="0.25">
      <c r="A274" s="35">
        <f>IF(I274&lt;&gt;"",1+MAX($A$1:A273),"")</f>
        <v>158</v>
      </c>
      <c r="B274" s="37" t="s">
        <v>607</v>
      </c>
      <c r="C274" s="37" t="s">
        <v>607</v>
      </c>
      <c r="E274" s="33" t="s">
        <v>257</v>
      </c>
      <c r="F274" s="6">
        <v>2</v>
      </c>
      <c r="G274" s="1">
        <v>0</v>
      </c>
      <c r="H274" s="2">
        <f t="shared" si="142"/>
        <v>2</v>
      </c>
      <c r="I274" s="15" t="s">
        <v>35</v>
      </c>
      <c r="J274" s="3">
        <v>19.080000000000002</v>
      </c>
      <c r="K274" s="40">
        <f t="shared" si="144"/>
        <v>38.160000000000004</v>
      </c>
      <c r="L274" s="40">
        <v>16.919999999999998</v>
      </c>
      <c r="M274" s="40">
        <f t="shared" si="145"/>
        <v>33.839999999999996</v>
      </c>
      <c r="N274" s="3">
        <v>36</v>
      </c>
      <c r="O274" s="4">
        <f t="shared" si="143"/>
        <v>72</v>
      </c>
      <c r="P274" s="9"/>
    </row>
    <row r="275" spans="1:16" s="8" customFormat="1" ht="14.4" x14ac:dyDescent="0.25">
      <c r="A275" s="35">
        <f>IF(I275&lt;&gt;"",1+MAX($A$1:A274),"")</f>
        <v>159</v>
      </c>
      <c r="B275" s="37" t="s">
        <v>607</v>
      </c>
      <c r="C275" s="37" t="s">
        <v>607</v>
      </c>
      <c r="E275" s="33" t="s">
        <v>258</v>
      </c>
      <c r="F275" s="6">
        <v>1</v>
      </c>
      <c r="G275" s="1">
        <v>0</v>
      </c>
      <c r="H275" s="2">
        <f t="shared" si="142"/>
        <v>1</v>
      </c>
      <c r="I275" s="15" t="s">
        <v>35</v>
      </c>
      <c r="J275" s="3">
        <v>62.010000000000005</v>
      </c>
      <c r="K275" s="40">
        <f t="shared" si="144"/>
        <v>62.010000000000005</v>
      </c>
      <c r="L275" s="40">
        <v>54.989999999999995</v>
      </c>
      <c r="M275" s="40">
        <f t="shared" si="145"/>
        <v>54.989999999999995</v>
      </c>
      <c r="N275" s="3">
        <v>117</v>
      </c>
      <c r="O275" s="4">
        <f t="shared" si="143"/>
        <v>117</v>
      </c>
      <c r="P275" s="9"/>
    </row>
    <row r="276" spans="1:16" s="8" customFormat="1" ht="14.4" x14ac:dyDescent="0.25">
      <c r="A276" s="35">
        <f>IF(I276&lt;&gt;"",1+MAX($A$1:A275),"")</f>
        <v>160</v>
      </c>
      <c r="B276" s="37" t="s">
        <v>607</v>
      </c>
      <c r="C276" s="37" t="s">
        <v>607</v>
      </c>
      <c r="E276" s="33" t="s">
        <v>259</v>
      </c>
      <c r="F276" s="6">
        <v>1</v>
      </c>
      <c r="G276" s="1">
        <v>0</v>
      </c>
      <c r="H276" s="2">
        <f t="shared" si="142"/>
        <v>1</v>
      </c>
      <c r="I276" s="15" t="s">
        <v>35</v>
      </c>
      <c r="J276" s="3">
        <v>23.85</v>
      </c>
      <c r="K276" s="40">
        <f t="shared" si="144"/>
        <v>23.85</v>
      </c>
      <c r="L276" s="40">
        <v>21.15</v>
      </c>
      <c r="M276" s="40">
        <f t="shared" si="145"/>
        <v>21.15</v>
      </c>
      <c r="N276" s="3">
        <v>45</v>
      </c>
      <c r="O276" s="4">
        <f t="shared" si="143"/>
        <v>45</v>
      </c>
      <c r="P276" s="9"/>
    </row>
    <row r="277" spans="1:16" s="8" customFormat="1" ht="14.4" x14ac:dyDescent="0.25">
      <c r="A277" s="35">
        <f>IF(I277&lt;&gt;"",1+MAX($A$1:A276),"")</f>
        <v>161</v>
      </c>
      <c r="B277" s="37" t="s">
        <v>607</v>
      </c>
      <c r="C277" s="37" t="s">
        <v>607</v>
      </c>
      <c r="E277" s="33" t="s">
        <v>254</v>
      </c>
      <c r="F277" s="6">
        <v>1</v>
      </c>
      <c r="G277" s="1">
        <v>0</v>
      </c>
      <c r="H277" s="2">
        <f t="shared" si="142"/>
        <v>1</v>
      </c>
      <c r="I277" s="15" t="s">
        <v>35</v>
      </c>
      <c r="J277" s="3">
        <v>38.160000000000004</v>
      </c>
      <c r="K277" s="40">
        <f t="shared" si="144"/>
        <v>38.160000000000004</v>
      </c>
      <c r="L277" s="40">
        <v>33.839999999999996</v>
      </c>
      <c r="M277" s="40">
        <f t="shared" si="145"/>
        <v>33.839999999999996</v>
      </c>
      <c r="N277" s="3">
        <v>72</v>
      </c>
      <c r="O277" s="4">
        <f t="shared" si="143"/>
        <v>72</v>
      </c>
      <c r="P277" s="9"/>
    </row>
    <row r="278" spans="1:16" s="8" customFormat="1" ht="14.4" x14ac:dyDescent="0.25">
      <c r="A278" s="35">
        <f>IF(I278&lt;&gt;"",1+MAX($A$1:A277),"")</f>
        <v>162</v>
      </c>
      <c r="B278" s="37" t="s">
        <v>607</v>
      </c>
      <c r="C278" s="37" t="s">
        <v>607</v>
      </c>
      <c r="E278" s="33" t="s">
        <v>260</v>
      </c>
      <c r="F278" s="6">
        <v>1</v>
      </c>
      <c r="G278" s="1">
        <v>0</v>
      </c>
      <c r="H278" s="2">
        <f t="shared" si="142"/>
        <v>1</v>
      </c>
      <c r="I278" s="15" t="s">
        <v>35</v>
      </c>
      <c r="J278" s="3">
        <v>140.315</v>
      </c>
      <c r="K278" s="40">
        <f t="shared" ref="K278" si="146">J278*H278</f>
        <v>140.315</v>
      </c>
      <c r="L278" s="40">
        <v>228.935</v>
      </c>
      <c r="M278" s="40">
        <f t="shared" ref="M278" si="147">L278*H278</f>
        <v>228.935</v>
      </c>
      <c r="N278" s="3">
        <v>369.25</v>
      </c>
      <c r="O278" s="4">
        <f t="shared" si="143"/>
        <v>369.25</v>
      </c>
      <c r="P278" s="9"/>
    </row>
    <row r="279" spans="1:16" s="8" customFormat="1" ht="14.4" x14ac:dyDescent="0.25">
      <c r="A279" s="35">
        <f>IF(I279&lt;&gt;"",1+MAX($A$1:A278),"")</f>
        <v>163</v>
      </c>
      <c r="B279" s="37" t="s">
        <v>607</v>
      </c>
      <c r="C279" s="37" t="s">
        <v>607</v>
      </c>
      <c r="E279" s="33" t="s">
        <v>257</v>
      </c>
      <c r="F279" s="6">
        <v>1</v>
      </c>
      <c r="G279" s="1">
        <v>0</v>
      </c>
      <c r="H279" s="2">
        <f t="shared" si="142"/>
        <v>1</v>
      </c>
      <c r="I279" s="15" t="s">
        <v>35</v>
      </c>
      <c r="J279" s="3">
        <v>19.080000000000002</v>
      </c>
      <c r="K279" s="40">
        <f t="shared" si="144"/>
        <v>19.080000000000002</v>
      </c>
      <c r="L279" s="40">
        <v>16.919999999999998</v>
      </c>
      <c r="M279" s="40">
        <f t="shared" si="145"/>
        <v>16.919999999999998</v>
      </c>
      <c r="N279" s="3">
        <v>36</v>
      </c>
      <c r="O279" s="4">
        <f t="shared" si="143"/>
        <v>36</v>
      </c>
      <c r="P279" s="9"/>
    </row>
    <row r="280" spans="1:16" s="8" customFormat="1" ht="14.4" x14ac:dyDescent="0.25">
      <c r="A280" s="35">
        <f>IF(I280&lt;&gt;"",1+MAX($A$1:A279),"")</f>
        <v>164</v>
      </c>
      <c r="B280" s="37" t="s">
        <v>607</v>
      </c>
      <c r="C280" s="37" t="s">
        <v>607</v>
      </c>
      <c r="E280" s="33" t="s">
        <v>261</v>
      </c>
      <c r="F280" s="6">
        <v>1</v>
      </c>
      <c r="G280" s="1">
        <v>0</v>
      </c>
      <c r="H280" s="2">
        <f t="shared" si="142"/>
        <v>1</v>
      </c>
      <c r="I280" s="15" t="s">
        <v>35</v>
      </c>
      <c r="J280" s="3">
        <v>33.39</v>
      </c>
      <c r="K280" s="40">
        <f t="shared" si="144"/>
        <v>33.39</v>
      </c>
      <c r="L280" s="40">
        <v>29.61</v>
      </c>
      <c r="M280" s="40">
        <f t="shared" si="145"/>
        <v>29.61</v>
      </c>
      <c r="N280" s="3">
        <v>63</v>
      </c>
      <c r="O280" s="4">
        <f t="shared" si="143"/>
        <v>63</v>
      </c>
      <c r="P280" s="9"/>
    </row>
    <row r="281" spans="1:16" s="8" customFormat="1" ht="14.4" x14ac:dyDescent="0.25">
      <c r="A281" s="35">
        <f>IF(I281&lt;&gt;"",1+MAX($A$1:A280),"")</f>
        <v>165</v>
      </c>
      <c r="B281" s="37" t="s">
        <v>607</v>
      </c>
      <c r="C281" s="37" t="s">
        <v>607</v>
      </c>
      <c r="E281" s="33" t="s">
        <v>215</v>
      </c>
      <c r="F281" s="6">
        <v>1</v>
      </c>
      <c r="G281" s="1">
        <v>0</v>
      </c>
      <c r="H281" s="2">
        <f t="shared" si="142"/>
        <v>1</v>
      </c>
      <c r="I281" s="15" t="s">
        <v>35</v>
      </c>
      <c r="J281" s="3">
        <v>55.120000000000005</v>
      </c>
      <c r="K281" s="40">
        <f t="shared" si="144"/>
        <v>55.120000000000005</v>
      </c>
      <c r="L281" s="40">
        <v>48.879999999999995</v>
      </c>
      <c r="M281" s="40">
        <f t="shared" si="145"/>
        <v>48.879999999999995</v>
      </c>
      <c r="N281" s="3">
        <v>104</v>
      </c>
      <c r="O281" s="4">
        <f t="shared" si="143"/>
        <v>104</v>
      </c>
      <c r="P281" s="9"/>
    </row>
    <row r="282" spans="1:16" s="8" customFormat="1" ht="14.4" x14ac:dyDescent="0.25">
      <c r="A282" s="35">
        <f>IF(I282&lt;&gt;"",1+MAX($A$1:A281),"")</f>
        <v>166</v>
      </c>
      <c r="B282" s="37" t="s">
        <v>607</v>
      </c>
      <c r="C282" s="37" t="s">
        <v>607</v>
      </c>
      <c r="E282" s="33" t="s">
        <v>262</v>
      </c>
      <c r="F282" s="6">
        <v>1</v>
      </c>
      <c r="G282" s="1">
        <v>0</v>
      </c>
      <c r="H282" s="2">
        <f t="shared" ref="H282:H287" si="148">F282*(1+G282)</f>
        <v>1</v>
      </c>
      <c r="I282" s="15" t="s">
        <v>35</v>
      </c>
      <c r="J282" s="3">
        <v>42.400000000000006</v>
      </c>
      <c r="K282" s="40">
        <f t="shared" si="144"/>
        <v>42.400000000000006</v>
      </c>
      <c r="L282" s="40">
        <v>37.599999999999994</v>
      </c>
      <c r="M282" s="40">
        <f t="shared" ref="M282:M287" si="149">L282*H282</f>
        <v>37.599999999999994</v>
      </c>
      <c r="N282" s="3">
        <v>80</v>
      </c>
      <c r="O282" s="4">
        <f t="shared" ref="O282:O287" si="150">N282*H282</f>
        <v>80</v>
      </c>
      <c r="P282" s="9"/>
    </row>
    <row r="283" spans="1:16" s="8" customFormat="1" ht="14.4" x14ac:dyDescent="0.25">
      <c r="A283" s="35">
        <f>IF(I283&lt;&gt;"",1+MAX($A$1:A282),"")</f>
        <v>167</v>
      </c>
      <c r="B283" s="37" t="s">
        <v>607</v>
      </c>
      <c r="C283" s="37" t="s">
        <v>607</v>
      </c>
      <c r="E283" s="33" t="s">
        <v>263</v>
      </c>
      <c r="F283" s="6">
        <v>1</v>
      </c>
      <c r="G283" s="1">
        <v>0</v>
      </c>
      <c r="H283" s="2">
        <f t="shared" si="148"/>
        <v>1</v>
      </c>
      <c r="I283" s="15" t="s">
        <v>35</v>
      </c>
      <c r="J283" s="3">
        <v>212.42000000000002</v>
      </c>
      <c r="K283" s="40">
        <f t="shared" si="144"/>
        <v>212.42000000000002</v>
      </c>
      <c r="L283" s="40">
        <v>346.58</v>
      </c>
      <c r="M283" s="40">
        <f t="shared" si="149"/>
        <v>346.58</v>
      </c>
      <c r="N283" s="3">
        <v>559</v>
      </c>
      <c r="O283" s="4">
        <f t="shared" si="150"/>
        <v>559</v>
      </c>
      <c r="P283" s="9"/>
    </row>
    <row r="284" spans="1:16" s="8" customFormat="1" ht="14.4" x14ac:dyDescent="0.25">
      <c r="A284" s="35">
        <f>IF(I284&lt;&gt;"",1+MAX($A$1:A283),"")</f>
        <v>168</v>
      </c>
      <c r="B284" s="37" t="s">
        <v>607</v>
      </c>
      <c r="C284" s="37" t="s">
        <v>607</v>
      </c>
      <c r="E284" s="33" t="s">
        <v>264</v>
      </c>
      <c r="F284" s="6">
        <v>1</v>
      </c>
      <c r="G284" s="1">
        <v>0</v>
      </c>
      <c r="H284" s="2">
        <f t="shared" si="148"/>
        <v>1</v>
      </c>
      <c r="I284" s="15" t="s">
        <v>35</v>
      </c>
      <c r="J284" s="3">
        <v>277.78000000000003</v>
      </c>
      <c r="K284" s="40">
        <f t="shared" ref="K284:K285" si="151">J284*H284</f>
        <v>277.78000000000003</v>
      </c>
      <c r="L284" s="40">
        <v>453.21999999999997</v>
      </c>
      <c r="M284" s="40">
        <f t="shared" ref="M284:M285" si="152">L284*H284</f>
        <v>453.21999999999997</v>
      </c>
      <c r="N284" s="3">
        <v>731</v>
      </c>
      <c r="O284" s="4">
        <f t="shared" si="150"/>
        <v>731</v>
      </c>
      <c r="P284" s="9"/>
    </row>
    <row r="285" spans="1:16" s="8" customFormat="1" ht="14.4" x14ac:dyDescent="0.25">
      <c r="A285" s="35">
        <f>IF(I285&lt;&gt;"",1+MAX($A$1:A284),"")</f>
        <v>169</v>
      </c>
      <c r="B285" s="37" t="s">
        <v>607</v>
      </c>
      <c r="C285" s="37" t="s">
        <v>607</v>
      </c>
      <c r="E285" s="33" t="s">
        <v>265</v>
      </c>
      <c r="F285" s="6">
        <v>1</v>
      </c>
      <c r="G285" s="1">
        <v>0</v>
      </c>
      <c r="H285" s="2">
        <f t="shared" si="148"/>
        <v>1</v>
      </c>
      <c r="I285" s="15" t="s">
        <v>35</v>
      </c>
      <c r="J285" s="3">
        <v>136.80000000000001</v>
      </c>
      <c r="K285" s="40">
        <f t="shared" si="151"/>
        <v>136.80000000000001</v>
      </c>
      <c r="L285" s="40">
        <v>223.2</v>
      </c>
      <c r="M285" s="40">
        <f t="shared" si="152"/>
        <v>223.2</v>
      </c>
      <c r="N285" s="3">
        <v>360</v>
      </c>
      <c r="O285" s="4">
        <f t="shared" si="150"/>
        <v>360</v>
      </c>
      <c r="P285" s="9"/>
    </row>
    <row r="286" spans="1:16" s="8" customFormat="1" ht="14.4" x14ac:dyDescent="0.25">
      <c r="A286" s="35">
        <f>IF(I286&lt;&gt;"",1+MAX($A$1:A285),"")</f>
        <v>170</v>
      </c>
      <c r="B286" s="37" t="s">
        <v>607</v>
      </c>
      <c r="C286" s="37" t="s">
        <v>607</v>
      </c>
      <c r="E286" s="33" t="s">
        <v>266</v>
      </c>
      <c r="F286" s="6">
        <v>1</v>
      </c>
      <c r="G286" s="1">
        <v>0</v>
      </c>
      <c r="H286" s="2">
        <f t="shared" si="148"/>
        <v>1</v>
      </c>
      <c r="I286" s="15" t="s">
        <v>35</v>
      </c>
      <c r="J286" s="40">
        <v>101.654</v>
      </c>
      <c r="K286" s="40">
        <f t="shared" ref="K286:K287" si="153">J286*H286</f>
        <v>101.654</v>
      </c>
      <c r="L286" s="40">
        <v>90.145999999999987</v>
      </c>
      <c r="M286" s="40">
        <f t="shared" si="149"/>
        <v>90.145999999999987</v>
      </c>
      <c r="N286" s="3">
        <v>191.79999999999998</v>
      </c>
      <c r="O286" s="4">
        <f t="shared" si="150"/>
        <v>191.79999999999998</v>
      </c>
      <c r="P286" s="9"/>
    </row>
    <row r="287" spans="1:16" s="8" customFormat="1" ht="14.4" x14ac:dyDescent="0.25">
      <c r="A287" s="35">
        <f>IF(I287&lt;&gt;"",1+MAX($A$1:A286),"")</f>
        <v>171</v>
      </c>
      <c r="B287" s="37" t="s">
        <v>607</v>
      </c>
      <c r="C287" s="37" t="s">
        <v>607</v>
      </c>
      <c r="E287" s="33" t="s">
        <v>267</v>
      </c>
      <c r="F287" s="6">
        <v>1</v>
      </c>
      <c r="G287" s="1">
        <v>0</v>
      </c>
      <c r="H287" s="2">
        <f t="shared" si="148"/>
        <v>1</v>
      </c>
      <c r="I287" s="15" t="s">
        <v>35</v>
      </c>
      <c r="J287" s="3">
        <v>89.32</v>
      </c>
      <c r="K287" s="40">
        <f t="shared" si="153"/>
        <v>89.32</v>
      </c>
      <c r="L287" s="40">
        <v>64.679999999999993</v>
      </c>
      <c r="M287" s="40">
        <f t="shared" si="149"/>
        <v>64.679999999999993</v>
      </c>
      <c r="N287" s="3">
        <v>154</v>
      </c>
      <c r="O287" s="4">
        <f t="shared" si="150"/>
        <v>154</v>
      </c>
      <c r="P287" s="9"/>
    </row>
    <row r="288" spans="1:16" s="8" customFormat="1" ht="14.4" x14ac:dyDescent="0.25">
      <c r="A288" s="35">
        <f>IF(I288&lt;&gt;"",1+MAX($A$1:A287),"")</f>
        <v>172</v>
      </c>
      <c r="B288" s="37" t="s">
        <v>607</v>
      </c>
      <c r="C288" s="37" t="s">
        <v>607</v>
      </c>
      <c r="E288" s="33" t="s">
        <v>268</v>
      </c>
      <c r="F288" s="6">
        <v>1</v>
      </c>
      <c r="G288" s="1">
        <v>0</v>
      </c>
      <c r="H288" s="2">
        <f t="shared" ref="H288" si="154">F288*(1+G288)</f>
        <v>1</v>
      </c>
      <c r="I288" s="15" t="s">
        <v>35</v>
      </c>
      <c r="J288" s="3">
        <v>73.08</v>
      </c>
      <c r="K288" s="40">
        <f t="shared" ref="K288" si="155">J288*H288</f>
        <v>73.08</v>
      </c>
      <c r="L288" s="40">
        <v>52.919999999999995</v>
      </c>
      <c r="M288" s="40">
        <f t="shared" ref="M288" si="156">L288*H288</f>
        <v>52.919999999999995</v>
      </c>
      <c r="N288" s="3">
        <v>126</v>
      </c>
      <c r="O288" s="4">
        <f t="shared" ref="O288" si="157">N288*H288</f>
        <v>126</v>
      </c>
      <c r="P288" s="9"/>
    </row>
    <row r="289" spans="1:16" x14ac:dyDescent="0.25">
      <c r="A289" s="35" t="str">
        <f>IF(I289&lt;&gt;"",1+MAX($A$1:A288),"")</f>
        <v/>
      </c>
      <c r="B289" s="66"/>
      <c r="C289" s="67"/>
      <c r="D289" s="23"/>
      <c r="E289" s="24"/>
      <c r="F289" s="56"/>
      <c r="G289" s="8"/>
      <c r="H289" s="8"/>
      <c r="J289" s="40"/>
      <c r="K289" s="40"/>
      <c r="L289" s="40"/>
      <c r="M289" s="40"/>
      <c r="N289" s="8"/>
      <c r="O289" s="8"/>
      <c r="P289" s="25"/>
    </row>
    <row r="290" spans="1:16" x14ac:dyDescent="0.25">
      <c r="A290" s="35" t="str">
        <f>IF(I290&lt;&gt;"",1+MAX($A$1:A289),"")</f>
        <v/>
      </c>
      <c r="B290" s="66"/>
      <c r="C290" s="67"/>
      <c r="D290" s="47"/>
      <c r="E290" s="55" t="s">
        <v>269</v>
      </c>
      <c r="F290" s="56"/>
      <c r="G290" s="8"/>
      <c r="H290" s="8"/>
      <c r="J290" s="40"/>
      <c r="K290" s="40"/>
      <c r="L290" s="40"/>
      <c r="M290" s="40"/>
      <c r="N290" s="8"/>
      <c r="O290" s="8"/>
      <c r="P290" s="25"/>
    </row>
    <row r="291" spans="1:16" s="8" customFormat="1" ht="14.4" x14ac:dyDescent="0.25">
      <c r="A291" s="35">
        <f>IF(I291&lt;&gt;"",1+MAX($A$1:A290),"")</f>
        <v>173</v>
      </c>
      <c r="B291" s="37" t="s">
        <v>607</v>
      </c>
      <c r="C291" s="37" t="s">
        <v>607</v>
      </c>
      <c r="E291" s="33" t="s">
        <v>270</v>
      </c>
      <c r="F291" s="6">
        <v>15</v>
      </c>
      <c r="G291" s="1">
        <v>0</v>
      </c>
      <c r="H291" s="2">
        <f t="shared" ref="H291:H292" si="158">F291*(1+G291)</f>
        <v>15</v>
      </c>
      <c r="I291" s="15" t="s">
        <v>35</v>
      </c>
      <c r="J291" s="3">
        <v>124.86239999999998</v>
      </c>
      <c r="K291" s="40">
        <f t="shared" ref="K291:K297" si="159">J291*H291</f>
        <v>1872.9359999999997</v>
      </c>
      <c r="L291" s="40">
        <v>90.417599999999979</v>
      </c>
      <c r="M291" s="40">
        <f t="shared" ref="M291:M297" si="160">L291*H291</f>
        <v>1356.2639999999997</v>
      </c>
      <c r="N291" s="3">
        <v>215.27999999999997</v>
      </c>
      <c r="O291" s="4">
        <f t="shared" ref="O291:O292" si="161">N291*H291</f>
        <v>3229.2</v>
      </c>
      <c r="P291" s="98"/>
    </row>
    <row r="292" spans="1:16" s="8" customFormat="1" ht="14.4" x14ac:dyDescent="0.25">
      <c r="A292" s="35">
        <f>IF(I292&lt;&gt;"",1+MAX($A$1:A291),"")</f>
        <v>174</v>
      </c>
      <c r="B292" s="37" t="s">
        <v>607</v>
      </c>
      <c r="C292" s="37" t="s">
        <v>607</v>
      </c>
      <c r="E292" s="33" t="s">
        <v>271</v>
      </c>
      <c r="F292" s="6">
        <v>22</v>
      </c>
      <c r="G292" s="1">
        <v>0</v>
      </c>
      <c r="H292" s="2">
        <f t="shared" si="158"/>
        <v>22</v>
      </c>
      <c r="I292" s="15" t="s">
        <v>35</v>
      </c>
      <c r="J292" s="3">
        <v>113.40159999999999</v>
      </c>
      <c r="K292" s="40">
        <f t="shared" si="159"/>
        <v>2494.8351999999995</v>
      </c>
      <c r="L292" s="40">
        <v>82.118399999999994</v>
      </c>
      <c r="M292" s="40">
        <f t="shared" si="160"/>
        <v>1806.6047999999998</v>
      </c>
      <c r="N292" s="3">
        <v>195.51999999999998</v>
      </c>
      <c r="O292" s="4">
        <f t="shared" si="161"/>
        <v>4301.4399999999996</v>
      </c>
      <c r="P292" s="9"/>
    </row>
    <row r="293" spans="1:16" s="8" customFormat="1" ht="14.4" x14ac:dyDescent="0.25">
      <c r="A293" s="35">
        <f>IF(I293&lt;&gt;"",1+MAX($A$1:A292),"")</f>
        <v>175</v>
      </c>
      <c r="B293" s="37" t="s">
        <v>607</v>
      </c>
      <c r="C293" s="37" t="s">
        <v>607</v>
      </c>
      <c r="E293" s="33" t="s">
        <v>272</v>
      </c>
      <c r="F293" s="6">
        <v>8</v>
      </c>
      <c r="G293" s="1">
        <v>0</v>
      </c>
      <c r="H293" s="2">
        <f t="shared" ref="H293:H304" si="162">F293*(1+G293)</f>
        <v>8</v>
      </c>
      <c r="I293" s="15" t="s">
        <v>35</v>
      </c>
      <c r="J293" s="3">
        <v>507.89439999999996</v>
      </c>
      <c r="K293" s="40">
        <f t="shared" si="159"/>
        <v>4063.1551999999997</v>
      </c>
      <c r="L293" s="40">
        <v>367.78559999999999</v>
      </c>
      <c r="M293" s="40">
        <f t="shared" si="160"/>
        <v>2942.2847999999999</v>
      </c>
      <c r="N293" s="3">
        <v>875.68</v>
      </c>
      <c r="O293" s="4">
        <f t="shared" ref="O293:O304" si="163">N293*H293</f>
        <v>7005.44</v>
      </c>
      <c r="P293" s="9"/>
    </row>
    <row r="294" spans="1:16" s="8" customFormat="1" ht="14.4" x14ac:dyDescent="0.25">
      <c r="A294" s="35">
        <f>IF(I294&lt;&gt;"",1+MAX($A$1:A293),"")</f>
        <v>176</v>
      </c>
      <c r="B294" s="37" t="s">
        <v>607</v>
      </c>
      <c r="C294" s="37" t="s">
        <v>607</v>
      </c>
      <c r="E294" s="33" t="s">
        <v>273</v>
      </c>
      <c r="F294" s="6">
        <v>8</v>
      </c>
      <c r="G294" s="1">
        <v>0</v>
      </c>
      <c r="H294" s="2">
        <f t="shared" si="162"/>
        <v>8</v>
      </c>
      <c r="I294" s="15" t="s">
        <v>35</v>
      </c>
      <c r="J294" s="3">
        <v>402.93759999999997</v>
      </c>
      <c r="K294" s="40">
        <f t="shared" si="159"/>
        <v>3223.5007999999998</v>
      </c>
      <c r="L294" s="40">
        <v>291.7824</v>
      </c>
      <c r="M294" s="40">
        <f t="shared" si="160"/>
        <v>2334.2592</v>
      </c>
      <c r="N294" s="3">
        <v>694.72</v>
      </c>
      <c r="O294" s="4">
        <f t="shared" si="163"/>
        <v>5557.76</v>
      </c>
      <c r="P294" s="9"/>
    </row>
    <row r="295" spans="1:16" s="8" customFormat="1" ht="14.4" x14ac:dyDescent="0.25">
      <c r="A295" s="35">
        <f>IF(I295&lt;&gt;"",1+MAX($A$1:A294),"")</f>
        <v>177</v>
      </c>
      <c r="B295" s="37" t="s">
        <v>607</v>
      </c>
      <c r="C295" s="37" t="s">
        <v>607</v>
      </c>
      <c r="E295" s="33" t="s">
        <v>274</v>
      </c>
      <c r="F295" s="6">
        <v>1</v>
      </c>
      <c r="G295" s="1">
        <v>0</v>
      </c>
      <c r="H295" s="2">
        <f t="shared" si="162"/>
        <v>1</v>
      </c>
      <c r="I295" s="15" t="s">
        <v>35</v>
      </c>
      <c r="J295" s="3">
        <v>507.5927999999999</v>
      </c>
      <c r="K295" s="40">
        <f t="shared" si="159"/>
        <v>507.5927999999999</v>
      </c>
      <c r="L295" s="40">
        <v>367.5671999999999</v>
      </c>
      <c r="M295" s="40">
        <f t="shared" si="160"/>
        <v>367.5671999999999</v>
      </c>
      <c r="N295" s="3">
        <v>875.15999999999985</v>
      </c>
      <c r="O295" s="4">
        <f t="shared" si="163"/>
        <v>875.15999999999985</v>
      </c>
      <c r="P295" s="9"/>
    </row>
    <row r="296" spans="1:16" s="8" customFormat="1" ht="14.4" x14ac:dyDescent="0.25">
      <c r="A296" s="35">
        <f>IF(I296&lt;&gt;"",1+MAX($A$1:A295),"")</f>
        <v>178</v>
      </c>
      <c r="B296" s="37" t="s">
        <v>607</v>
      </c>
      <c r="C296" s="37" t="s">
        <v>607</v>
      </c>
      <c r="E296" s="33" t="s">
        <v>275</v>
      </c>
      <c r="F296" s="6">
        <v>4</v>
      </c>
      <c r="G296" s="1">
        <v>0</v>
      </c>
      <c r="H296" s="2">
        <f t="shared" si="162"/>
        <v>4</v>
      </c>
      <c r="I296" s="15" t="s">
        <v>35</v>
      </c>
      <c r="J296" s="3">
        <v>448.02679999999998</v>
      </c>
      <c r="K296" s="40">
        <f t="shared" si="159"/>
        <v>1792.1071999999999</v>
      </c>
      <c r="L296" s="40">
        <v>324.4332</v>
      </c>
      <c r="M296" s="40">
        <f t="shared" si="160"/>
        <v>1297.7328</v>
      </c>
      <c r="N296" s="3">
        <v>772.46</v>
      </c>
      <c r="O296" s="4">
        <f t="shared" si="163"/>
        <v>3089.84</v>
      </c>
      <c r="P296" s="9"/>
    </row>
    <row r="297" spans="1:16" s="8" customFormat="1" ht="14.4" x14ac:dyDescent="0.25">
      <c r="A297" s="35">
        <f>IF(I297&lt;&gt;"",1+MAX($A$1:A296),"")</f>
        <v>179</v>
      </c>
      <c r="B297" s="37" t="s">
        <v>607</v>
      </c>
      <c r="C297" s="37" t="s">
        <v>607</v>
      </c>
      <c r="E297" s="33" t="s">
        <v>276</v>
      </c>
      <c r="F297" s="6">
        <v>7</v>
      </c>
      <c r="G297" s="1">
        <v>0</v>
      </c>
      <c r="H297" s="2">
        <f t="shared" si="162"/>
        <v>7</v>
      </c>
      <c r="I297" s="15" t="s">
        <v>35</v>
      </c>
      <c r="J297" s="3">
        <v>114.4572</v>
      </c>
      <c r="K297" s="40">
        <f t="shared" si="159"/>
        <v>801.20039999999995</v>
      </c>
      <c r="L297" s="40">
        <v>82.882800000000003</v>
      </c>
      <c r="M297" s="40">
        <f t="shared" si="160"/>
        <v>580.17960000000005</v>
      </c>
      <c r="N297" s="3">
        <v>197.34</v>
      </c>
      <c r="O297" s="4">
        <f t="shared" si="163"/>
        <v>1381.38</v>
      </c>
      <c r="P297" s="9"/>
    </row>
    <row r="298" spans="1:16" s="8" customFormat="1" ht="14.4" x14ac:dyDescent="0.25">
      <c r="A298" s="35" t="str">
        <f>IF(I298&lt;&gt;"",1+MAX($A$1:A297),"")</f>
        <v/>
      </c>
      <c r="B298" s="37"/>
      <c r="C298" s="37"/>
      <c r="E298" s="33"/>
      <c r="F298" s="6"/>
      <c r="G298" s="1"/>
      <c r="H298" s="2"/>
      <c r="I298" s="15"/>
      <c r="J298" s="3"/>
      <c r="K298" s="40"/>
      <c r="L298" s="40"/>
      <c r="M298" s="40"/>
      <c r="N298" s="3"/>
      <c r="O298" s="4"/>
      <c r="P298" s="9"/>
    </row>
    <row r="299" spans="1:16" s="8" customFormat="1" ht="14.4" x14ac:dyDescent="0.25">
      <c r="A299" s="35">
        <f>IF(I299&lt;&gt;"",1+MAX($A$1:A298),"")</f>
        <v>180</v>
      </c>
      <c r="B299" s="37" t="s">
        <v>607</v>
      </c>
      <c r="C299" s="37" t="s">
        <v>607</v>
      </c>
      <c r="E299" s="33" t="s">
        <v>277</v>
      </c>
      <c r="F299" s="6">
        <v>1</v>
      </c>
      <c r="G299" s="1">
        <v>0</v>
      </c>
      <c r="H299" s="2">
        <f t="shared" si="162"/>
        <v>1</v>
      </c>
      <c r="I299" s="15" t="s">
        <v>35</v>
      </c>
      <c r="J299" s="3">
        <v>106.41839999999999</v>
      </c>
      <c r="K299" s="40">
        <f t="shared" ref="K299" si="164">J299*H299</f>
        <v>106.41839999999999</v>
      </c>
      <c r="L299" s="40">
        <v>77.061599999999999</v>
      </c>
      <c r="M299" s="40">
        <f t="shared" ref="M299" si="165">L299*H299</f>
        <v>77.061599999999999</v>
      </c>
      <c r="N299" s="3">
        <v>183.48</v>
      </c>
      <c r="O299" s="4">
        <f t="shared" si="163"/>
        <v>183.48</v>
      </c>
      <c r="P299" s="9"/>
    </row>
    <row r="300" spans="1:16" s="8" customFormat="1" ht="14.4" x14ac:dyDescent="0.25">
      <c r="A300" s="35">
        <f>IF(I300&lt;&gt;"",1+MAX($A$1:A299),"")</f>
        <v>181</v>
      </c>
      <c r="B300" s="37" t="s">
        <v>607</v>
      </c>
      <c r="C300" s="37" t="s">
        <v>607</v>
      </c>
      <c r="E300" s="33" t="s">
        <v>278</v>
      </c>
      <c r="F300" s="6">
        <v>1</v>
      </c>
      <c r="G300" s="1">
        <v>0</v>
      </c>
      <c r="H300" s="2">
        <f t="shared" si="162"/>
        <v>1</v>
      </c>
      <c r="I300" s="15" t="s">
        <v>35</v>
      </c>
      <c r="J300" s="3">
        <v>106.9288</v>
      </c>
      <c r="K300" s="40">
        <f t="shared" ref="K300:K302" si="166">J300*H300</f>
        <v>106.9288</v>
      </c>
      <c r="L300" s="40">
        <v>77.431200000000004</v>
      </c>
      <c r="M300" s="40">
        <f t="shared" ref="M300:M302" si="167">L300*H300</f>
        <v>77.431200000000004</v>
      </c>
      <c r="N300" s="3">
        <v>184.36</v>
      </c>
      <c r="O300" s="4">
        <f t="shared" si="163"/>
        <v>184.36</v>
      </c>
      <c r="P300" s="9"/>
    </row>
    <row r="301" spans="1:16" s="8" customFormat="1" ht="14.4" x14ac:dyDescent="0.25">
      <c r="A301" s="35">
        <f>IF(I301&lt;&gt;"",1+MAX($A$1:A300),"")</f>
        <v>182</v>
      </c>
      <c r="B301" s="37" t="s">
        <v>607</v>
      </c>
      <c r="C301" s="37" t="s">
        <v>607</v>
      </c>
      <c r="E301" s="33" t="s">
        <v>279</v>
      </c>
      <c r="F301" s="6">
        <v>1</v>
      </c>
      <c r="G301" s="1">
        <v>0</v>
      </c>
      <c r="H301" s="2">
        <f t="shared" si="162"/>
        <v>1</v>
      </c>
      <c r="I301" s="15" t="s">
        <v>35</v>
      </c>
      <c r="J301" s="3">
        <v>107.4392</v>
      </c>
      <c r="K301" s="40">
        <f t="shared" si="166"/>
        <v>107.4392</v>
      </c>
      <c r="L301" s="40">
        <v>77.800799999999995</v>
      </c>
      <c r="M301" s="40">
        <f t="shared" si="167"/>
        <v>77.800799999999995</v>
      </c>
      <c r="N301" s="3">
        <v>185.24</v>
      </c>
      <c r="O301" s="4">
        <f t="shared" si="163"/>
        <v>185.24</v>
      </c>
      <c r="P301" s="9"/>
    </row>
    <row r="302" spans="1:16" s="8" customFormat="1" ht="14.4" x14ac:dyDescent="0.25">
      <c r="A302" s="35">
        <f>IF(I302&lt;&gt;"",1+MAX($A$1:A301),"")</f>
        <v>183</v>
      </c>
      <c r="B302" s="37" t="s">
        <v>607</v>
      </c>
      <c r="C302" s="37" t="s">
        <v>607</v>
      </c>
      <c r="E302" s="33" t="s">
        <v>280</v>
      </c>
      <c r="F302" s="6">
        <v>1</v>
      </c>
      <c r="G302" s="1">
        <v>0</v>
      </c>
      <c r="H302" s="2">
        <f t="shared" si="162"/>
        <v>1</v>
      </c>
      <c r="I302" s="15" t="s">
        <v>35</v>
      </c>
      <c r="J302" s="3">
        <v>106.0356</v>
      </c>
      <c r="K302" s="40">
        <f t="shared" si="166"/>
        <v>106.0356</v>
      </c>
      <c r="L302" s="40">
        <v>76.784400000000005</v>
      </c>
      <c r="M302" s="40">
        <f t="shared" si="167"/>
        <v>76.784400000000005</v>
      </c>
      <c r="N302" s="3">
        <v>182.82000000000002</v>
      </c>
      <c r="O302" s="4">
        <f t="shared" si="163"/>
        <v>182.82000000000002</v>
      </c>
      <c r="P302" s="9"/>
    </row>
    <row r="303" spans="1:16" s="8" customFormat="1" ht="14.4" x14ac:dyDescent="0.25">
      <c r="A303" s="35" t="str">
        <f>IF(I303&lt;&gt;"",1+MAX($A$1:A302),"")</f>
        <v/>
      </c>
      <c r="B303" s="37"/>
      <c r="C303" s="37"/>
      <c r="E303" s="33"/>
      <c r="F303" s="6"/>
      <c r="G303" s="1"/>
      <c r="H303" s="2"/>
      <c r="I303" s="15"/>
      <c r="J303" s="3"/>
      <c r="K303" s="40"/>
      <c r="L303" s="40"/>
      <c r="M303" s="40"/>
      <c r="N303" s="3"/>
      <c r="O303" s="4"/>
      <c r="P303" s="9"/>
    </row>
    <row r="304" spans="1:16" s="8" customFormat="1" ht="14.4" x14ac:dyDescent="0.25">
      <c r="A304" s="35">
        <f>IF(I304&lt;&gt;"",1+MAX($A$1:A303),"")</f>
        <v>184</v>
      </c>
      <c r="B304" s="37" t="s">
        <v>607</v>
      </c>
      <c r="C304" s="37" t="s">
        <v>607</v>
      </c>
      <c r="E304" s="33" t="s">
        <v>281</v>
      </c>
      <c r="F304" s="6">
        <v>4</v>
      </c>
      <c r="G304" s="1">
        <v>0</v>
      </c>
      <c r="H304" s="2">
        <f t="shared" si="162"/>
        <v>4</v>
      </c>
      <c r="I304" s="15" t="s">
        <v>35</v>
      </c>
      <c r="J304" s="3">
        <v>78.429999999999993</v>
      </c>
      <c r="K304" s="40">
        <f>J304*H304</f>
        <v>313.71999999999997</v>
      </c>
      <c r="L304" s="40">
        <v>48.07</v>
      </c>
      <c r="M304" s="40">
        <f>L304*H304</f>
        <v>192.28</v>
      </c>
      <c r="N304" s="3">
        <v>126.5</v>
      </c>
      <c r="O304" s="4">
        <f t="shared" si="163"/>
        <v>506</v>
      </c>
      <c r="P304" s="9"/>
    </row>
    <row r="305" spans="1:16" x14ac:dyDescent="0.25">
      <c r="A305" s="35" t="str">
        <f>IF(I305&lt;&gt;"",1+MAX($A$1:A304),"")</f>
        <v/>
      </c>
      <c r="B305" s="66"/>
      <c r="C305" s="67"/>
      <c r="D305" s="23"/>
      <c r="E305" s="24"/>
      <c r="F305" s="56"/>
      <c r="G305" s="8"/>
      <c r="H305" s="8"/>
      <c r="J305" s="40"/>
      <c r="K305" s="40"/>
      <c r="L305" s="40"/>
      <c r="M305" s="40"/>
      <c r="N305" s="8"/>
      <c r="O305" s="8"/>
      <c r="P305" s="25"/>
    </row>
    <row r="306" spans="1:16" x14ac:dyDescent="0.25">
      <c r="A306" s="35" t="str">
        <f>IF(I306&lt;&gt;"",1+MAX($A$1:A305),"")</f>
        <v/>
      </c>
      <c r="B306" s="66"/>
      <c r="C306" s="67"/>
      <c r="D306" s="47"/>
      <c r="E306" s="55" t="s">
        <v>86</v>
      </c>
      <c r="F306" s="56"/>
      <c r="G306" s="8"/>
      <c r="H306" s="8"/>
      <c r="J306" s="40"/>
      <c r="K306" s="40"/>
      <c r="L306" s="40"/>
      <c r="M306" s="40"/>
      <c r="N306" s="8"/>
      <c r="O306" s="8"/>
      <c r="P306" s="25"/>
    </row>
    <row r="307" spans="1:16" s="8" customFormat="1" ht="14.4" x14ac:dyDescent="0.25">
      <c r="A307" s="35">
        <f>IF(I307&lt;&gt;"",1+MAX($A$1:A306),"")</f>
        <v>185</v>
      </c>
      <c r="B307" s="37" t="s">
        <v>607</v>
      </c>
      <c r="C307" s="37" t="s">
        <v>607</v>
      </c>
      <c r="E307" s="33" t="s">
        <v>1190</v>
      </c>
      <c r="F307" s="6">
        <v>3</v>
      </c>
      <c r="G307" s="1">
        <v>0</v>
      </c>
      <c r="H307" s="2">
        <f t="shared" ref="H307:H315" si="168">F307*(1+G307)</f>
        <v>3</v>
      </c>
      <c r="I307" s="15" t="s">
        <v>35</v>
      </c>
      <c r="J307" s="3">
        <v>49.450799999999994</v>
      </c>
      <c r="K307" s="40">
        <f t="shared" ref="K307:K333" si="169">J307*H307</f>
        <v>148.35239999999999</v>
      </c>
      <c r="L307" s="40">
        <v>35.809199999999997</v>
      </c>
      <c r="M307" s="40">
        <f t="shared" ref="M307:M333" si="170">L307*H307</f>
        <v>107.42759999999998</v>
      </c>
      <c r="N307" s="3">
        <v>85.259999999999991</v>
      </c>
      <c r="O307" s="4">
        <f t="shared" ref="O307:O315" si="171">N307*H307</f>
        <v>255.77999999999997</v>
      </c>
      <c r="P307" s="9"/>
    </row>
    <row r="308" spans="1:16" s="8" customFormat="1" ht="14.4" x14ac:dyDescent="0.25">
      <c r="A308" s="35">
        <f>IF(I308&lt;&gt;"",1+MAX($A$1:A307),"")</f>
        <v>186</v>
      </c>
      <c r="B308" s="37" t="s">
        <v>607</v>
      </c>
      <c r="C308" s="37" t="s">
        <v>607</v>
      </c>
      <c r="E308" s="33" t="s">
        <v>1191</v>
      </c>
      <c r="F308" s="6">
        <v>3</v>
      </c>
      <c r="G308" s="1">
        <v>0</v>
      </c>
      <c r="H308" s="2">
        <f t="shared" si="168"/>
        <v>3</v>
      </c>
      <c r="I308" s="15" t="s">
        <v>35</v>
      </c>
      <c r="J308" s="3">
        <v>60.818799999999996</v>
      </c>
      <c r="K308" s="40">
        <f t="shared" si="169"/>
        <v>182.45639999999997</v>
      </c>
      <c r="L308" s="40">
        <v>44.041199999999996</v>
      </c>
      <c r="M308" s="40">
        <f t="shared" si="170"/>
        <v>132.12359999999998</v>
      </c>
      <c r="N308" s="3">
        <v>104.86</v>
      </c>
      <c r="O308" s="4">
        <f t="shared" si="171"/>
        <v>314.58</v>
      </c>
      <c r="P308" s="9"/>
    </row>
    <row r="309" spans="1:16" s="8" customFormat="1" ht="14.4" x14ac:dyDescent="0.25">
      <c r="A309" s="35">
        <f>IF(I309&lt;&gt;"",1+MAX($A$1:A308),"")</f>
        <v>187</v>
      </c>
      <c r="B309" s="37" t="s">
        <v>607</v>
      </c>
      <c r="C309" s="37" t="s">
        <v>607</v>
      </c>
      <c r="E309" s="33" t="s">
        <v>1192</v>
      </c>
      <c r="F309" s="6">
        <v>7</v>
      </c>
      <c r="G309" s="1">
        <v>0</v>
      </c>
      <c r="H309" s="2">
        <f t="shared" si="168"/>
        <v>7</v>
      </c>
      <c r="I309" s="15" t="s">
        <v>35</v>
      </c>
      <c r="J309" s="3">
        <v>90.781599999999983</v>
      </c>
      <c r="K309" s="40">
        <f t="shared" si="169"/>
        <v>635.47119999999984</v>
      </c>
      <c r="L309" s="40">
        <v>65.738399999999984</v>
      </c>
      <c r="M309" s="40">
        <f t="shared" si="170"/>
        <v>460.16879999999992</v>
      </c>
      <c r="N309" s="3">
        <v>156.51999999999998</v>
      </c>
      <c r="O309" s="4">
        <f t="shared" si="171"/>
        <v>1095.6399999999999</v>
      </c>
      <c r="P309" s="9"/>
    </row>
    <row r="310" spans="1:16" s="8" customFormat="1" ht="14.4" x14ac:dyDescent="0.25">
      <c r="A310" s="35">
        <f>IF(I310&lt;&gt;"",1+MAX($A$1:A309),"")</f>
        <v>188</v>
      </c>
      <c r="B310" s="37" t="s">
        <v>607</v>
      </c>
      <c r="C310" s="37" t="s">
        <v>607</v>
      </c>
      <c r="E310" s="33" t="s">
        <v>1193</v>
      </c>
      <c r="F310" s="6">
        <v>7</v>
      </c>
      <c r="G310" s="1">
        <v>0</v>
      </c>
      <c r="H310" s="2">
        <f t="shared" si="168"/>
        <v>7</v>
      </c>
      <c r="I310" s="15" t="s">
        <v>35</v>
      </c>
      <c r="J310" s="3">
        <v>15.509199999999998</v>
      </c>
      <c r="K310" s="40">
        <f t="shared" si="169"/>
        <v>108.56439999999999</v>
      </c>
      <c r="L310" s="40">
        <v>11.230799999999999</v>
      </c>
      <c r="M310" s="40">
        <f t="shared" si="170"/>
        <v>78.615599999999986</v>
      </c>
      <c r="N310" s="3">
        <v>26.74</v>
      </c>
      <c r="O310" s="4">
        <f t="shared" si="171"/>
        <v>187.17999999999998</v>
      </c>
      <c r="P310" s="9"/>
    </row>
    <row r="311" spans="1:16" s="8" customFormat="1" ht="14.4" x14ac:dyDescent="0.25">
      <c r="A311" s="35">
        <f>IF(I311&lt;&gt;"",1+MAX($A$1:A310),"")</f>
        <v>189</v>
      </c>
      <c r="B311" s="37" t="s">
        <v>607</v>
      </c>
      <c r="C311" s="37" t="s">
        <v>607</v>
      </c>
      <c r="E311" s="33" t="s">
        <v>1194</v>
      </c>
      <c r="F311" s="6">
        <v>1</v>
      </c>
      <c r="G311" s="1">
        <v>0</v>
      </c>
      <c r="H311" s="2">
        <f t="shared" si="168"/>
        <v>1</v>
      </c>
      <c r="I311" s="15" t="s">
        <v>35</v>
      </c>
      <c r="J311" s="3">
        <v>108.6456</v>
      </c>
      <c r="K311" s="40">
        <f t="shared" si="169"/>
        <v>108.6456</v>
      </c>
      <c r="L311" s="40">
        <v>78.674400000000006</v>
      </c>
      <c r="M311" s="40">
        <f t="shared" si="170"/>
        <v>78.674400000000006</v>
      </c>
      <c r="N311" s="3">
        <v>187.32000000000002</v>
      </c>
      <c r="O311" s="4">
        <f t="shared" si="171"/>
        <v>187.32000000000002</v>
      </c>
      <c r="P311" s="9"/>
    </row>
    <row r="312" spans="1:16" s="8" customFormat="1" ht="14.4" x14ac:dyDescent="0.25">
      <c r="A312" s="35">
        <f>IF(I312&lt;&gt;"",1+MAX($A$1:A311),"")</f>
        <v>190</v>
      </c>
      <c r="B312" s="37" t="s">
        <v>607</v>
      </c>
      <c r="C312" s="37" t="s">
        <v>607</v>
      </c>
      <c r="E312" s="33" t="s">
        <v>1195</v>
      </c>
      <c r="F312" s="6">
        <v>9</v>
      </c>
      <c r="G312" s="1">
        <v>0</v>
      </c>
      <c r="H312" s="2">
        <f t="shared" si="168"/>
        <v>9</v>
      </c>
      <c r="I312" s="15" t="s">
        <v>35</v>
      </c>
      <c r="J312" s="3">
        <v>8.3635999999999999</v>
      </c>
      <c r="K312" s="40">
        <f t="shared" si="169"/>
        <v>75.272400000000005</v>
      </c>
      <c r="L312" s="40">
        <v>6.0564</v>
      </c>
      <c r="M312" s="40">
        <f t="shared" si="170"/>
        <v>54.507599999999996</v>
      </c>
      <c r="N312" s="3">
        <v>14.42</v>
      </c>
      <c r="O312" s="4">
        <f t="shared" si="171"/>
        <v>129.78</v>
      </c>
      <c r="P312" s="9"/>
    </row>
    <row r="313" spans="1:16" s="8" customFormat="1" ht="14.4" x14ac:dyDescent="0.25">
      <c r="A313" s="35">
        <f>IF(I313&lt;&gt;"",1+MAX($A$1:A312),"")</f>
        <v>191</v>
      </c>
      <c r="B313" s="37" t="s">
        <v>607</v>
      </c>
      <c r="C313" s="37" t="s">
        <v>607</v>
      </c>
      <c r="E313" s="33" t="s">
        <v>1196</v>
      </c>
      <c r="F313" s="6">
        <v>5</v>
      </c>
      <c r="G313" s="1">
        <v>0</v>
      </c>
      <c r="H313" s="2">
        <f t="shared" si="168"/>
        <v>5</v>
      </c>
      <c r="I313" s="15" t="s">
        <v>35</v>
      </c>
      <c r="J313" s="3">
        <v>108.56439999999998</v>
      </c>
      <c r="K313" s="40">
        <f t="shared" si="169"/>
        <v>542.82199999999989</v>
      </c>
      <c r="L313" s="40">
        <v>78.615599999999986</v>
      </c>
      <c r="M313" s="40">
        <f t="shared" si="170"/>
        <v>393.07799999999992</v>
      </c>
      <c r="N313" s="3">
        <v>187.17999999999998</v>
      </c>
      <c r="O313" s="4">
        <f t="shared" si="171"/>
        <v>935.89999999999986</v>
      </c>
      <c r="P313" s="9"/>
    </row>
    <row r="314" spans="1:16" s="8" customFormat="1" ht="14.4" x14ac:dyDescent="0.25">
      <c r="A314" s="35">
        <f>IF(I314&lt;&gt;"",1+MAX($A$1:A313),"")</f>
        <v>192</v>
      </c>
      <c r="B314" s="37" t="s">
        <v>607</v>
      </c>
      <c r="C314" s="37" t="s">
        <v>607</v>
      </c>
      <c r="E314" s="33" t="s">
        <v>1197</v>
      </c>
      <c r="F314" s="6">
        <v>3</v>
      </c>
      <c r="G314" s="1">
        <v>0</v>
      </c>
      <c r="H314" s="2">
        <f t="shared" si="168"/>
        <v>3</v>
      </c>
      <c r="I314" s="15" t="s">
        <v>35</v>
      </c>
      <c r="J314" s="3">
        <v>14.8596</v>
      </c>
      <c r="K314" s="40">
        <f t="shared" si="169"/>
        <v>44.578800000000001</v>
      </c>
      <c r="L314" s="40">
        <v>10.760400000000001</v>
      </c>
      <c r="M314" s="40">
        <f t="shared" si="170"/>
        <v>32.281199999999998</v>
      </c>
      <c r="N314" s="3">
        <v>25.62</v>
      </c>
      <c r="O314" s="4">
        <f t="shared" si="171"/>
        <v>76.86</v>
      </c>
      <c r="P314" s="9"/>
    </row>
    <row r="315" spans="1:16" s="8" customFormat="1" ht="14.4" x14ac:dyDescent="0.25">
      <c r="A315" s="35">
        <f>IF(I315&lt;&gt;"",1+MAX($A$1:A314),"")</f>
        <v>193</v>
      </c>
      <c r="B315" s="37" t="s">
        <v>607</v>
      </c>
      <c r="C315" s="37" t="s">
        <v>607</v>
      </c>
      <c r="E315" s="33" t="s">
        <v>1198</v>
      </c>
      <c r="F315" s="6">
        <v>2</v>
      </c>
      <c r="G315" s="1">
        <v>0</v>
      </c>
      <c r="H315" s="2">
        <f t="shared" si="168"/>
        <v>2</v>
      </c>
      <c r="I315" s="15" t="s">
        <v>35</v>
      </c>
      <c r="J315" s="3">
        <v>66.908799999999999</v>
      </c>
      <c r="K315" s="40">
        <f t="shared" si="169"/>
        <v>133.8176</v>
      </c>
      <c r="L315" s="40">
        <v>48.4512</v>
      </c>
      <c r="M315" s="40">
        <f t="shared" si="170"/>
        <v>96.9024</v>
      </c>
      <c r="N315" s="3">
        <v>115.36</v>
      </c>
      <c r="O315" s="4">
        <f t="shared" si="171"/>
        <v>230.72</v>
      </c>
      <c r="P315" s="9"/>
    </row>
    <row r="316" spans="1:16" s="8" customFormat="1" ht="14.4" x14ac:dyDescent="0.25">
      <c r="A316" s="35">
        <f>IF(I316&lt;&gt;"",1+MAX($A$1:A315),"")</f>
        <v>194</v>
      </c>
      <c r="B316" s="37" t="s">
        <v>607</v>
      </c>
      <c r="C316" s="37" t="s">
        <v>607</v>
      </c>
      <c r="E316" s="33" t="s">
        <v>1199</v>
      </c>
      <c r="F316" s="6">
        <v>1</v>
      </c>
      <c r="G316" s="1">
        <v>0</v>
      </c>
      <c r="H316" s="2">
        <f t="shared" ref="H316:H323" si="172">F316*(1+G316)</f>
        <v>1</v>
      </c>
      <c r="I316" s="15" t="s">
        <v>35</v>
      </c>
      <c r="J316" s="3">
        <v>66.82759999999999</v>
      </c>
      <c r="K316" s="40">
        <f t="shared" si="169"/>
        <v>66.82759999999999</v>
      </c>
      <c r="L316" s="40">
        <v>48.392399999999995</v>
      </c>
      <c r="M316" s="40">
        <f t="shared" si="170"/>
        <v>48.392399999999995</v>
      </c>
      <c r="N316" s="3">
        <v>115.22</v>
      </c>
      <c r="O316" s="4">
        <f t="shared" ref="O316:O323" si="173">N316*H316</f>
        <v>115.22</v>
      </c>
      <c r="P316" s="9"/>
    </row>
    <row r="317" spans="1:16" s="8" customFormat="1" ht="14.4" x14ac:dyDescent="0.25">
      <c r="A317" s="35">
        <f>IF(I317&lt;&gt;"",1+MAX($A$1:A316),"")</f>
        <v>195</v>
      </c>
      <c r="B317" s="37" t="s">
        <v>607</v>
      </c>
      <c r="C317" s="37" t="s">
        <v>607</v>
      </c>
      <c r="E317" s="33" t="s">
        <v>1200</v>
      </c>
      <c r="F317" s="6">
        <v>7</v>
      </c>
      <c r="G317" s="1">
        <v>0</v>
      </c>
      <c r="H317" s="2">
        <f t="shared" si="172"/>
        <v>7</v>
      </c>
      <c r="I317" s="15" t="s">
        <v>35</v>
      </c>
      <c r="J317" s="3">
        <v>186.5976</v>
      </c>
      <c r="K317" s="40">
        <f t="shared" si="169"/>
        <v>1306.1831999999999</v>
      </c>
      <c r="L317" s="40">
        <v>135.1224</v>
      </c>
      <c r="M317" s="40">
        <f t="shared" si="170"/>
        <v>945.85680000000002</v>
      </c>
      <c r="N317" s="3">
        <v>321.72000000000003</v>
      </c>
      <c r="O317" s="4">
        <f t="shared" si="173"/>
        <v>2252.04</v>
      </c>
      <c r="P317" s="9"/>
    </row>
    <row r="318" spans="1:16" s="8" customFormat="1" ht="14.4" x14ac:dyDescent="0.25">
      <c r="A318" s="35">
        <f>IF(I318&lt;&gt;"",1+MAX($A$1:A317),"")</f>
        <v>196</v>
      </c>
      <c r="B318" s="37" t="s">
        <v>607</v>
      </c>
      <c r="C318" s="37" t="s">
        <v>607</v>
      </c>
      <c r="E318" s="33" t="s">
        <v>1201</v>
      </c>
      <c r="F318" s="6">
        <v>1</v>
      </c>
      <c r="G318" s="1">
        <v>0</v>
      </c>
      <c r="H318" s="2">
        <f t="shared" si="172"/>
        <v>1</v>
      </c>
      <c r="I318" s="15" t="s">
        <v>35</v>
      </c>
      <c r="J318" s="3">
        <v>180.42639999999997</v>
      </c>
      <c r="K318" s="40">
        <f t="shared" si="169"/>
        <v>180.42639999999997</v>
      </c>
      <c r="L318" s="40">
        <v>130.65359999999998</v>
      </c>
      <c r="M318" s="40">
        <f t="shared" si="170"/>
        <v>130.65359999999998</v>
      </c>
      <c r="N318" s="3">
        <v>311.08</v>
      </c>
      <c r="O318" s="4">
        <f t="shared" si="173"/>
        <v>311.08</v>
      </c>
      <c r="P318" s="9"/>
    </row>
    <row r="319" spans="1:16" s="8" customFormat="1" ht="14.4" x14ac:dyDescent="0.25">
      <c r="A319" s="35">
        <f>IF(I319&lt;&gt;"",1+MAX($A$1:A318),"")</f>
        <v>197</v>
      </c>
      <c r="B319" s="37" t="s">
        <v>607</v>
      </c>
      <c r="C319" s="37" t="s">
        <v>607</v>
      </c>
      <c r="E319" s="33" t="s">
        <v>1202</v>
      </c>
      <c r="F319" s="6">
        <v>1</v>
      </c>
      <c r="G319" s="1">
        <v>0</v>
      </c>
      <c r="H319" s="2">
        <f t="shared" si="172"/>
        <v>1</v>
      </c>
      <c r="I319" s="15" t="s">
        <v>35</v>
      </c>
      <c r="J319" s="3">
        <v>180.58879999999996</v>
      </c>
      <c r="K319" s="40">
        <f t="shared" si="169"/>
        <v>180.58879999999996</v>
      </c>
      <c r="L319" s="40">
        <v>130.77119999999996</v>
      </c>
      <c r="M319" s="40">
        <f t="shared" si="170"/>
        <v>130.77119999999996</v>
      </c>
      <c r="N319" s="3">
        <v>311.35999999999996</v>
      </c>
      <c r="O319" s="4">
        <f t="shared" si="173"/>
        <v>311.35999999999996</v>
      </c>
      <c r="P319" s="9"/>
    </row>
    <row r="320" spans="1:16" s="8" customFormat="1" ht="14.4" x14ac:dyDescent="0.25">
      <c r="A320" s="35">
        <f>IF(I320&lt;&gt;"",1+MAX($A$1:A319),"")</f>
        <v>198</v>
      </c>
      <c r="B320" s="37" t="s">
        <v>607</v>
      </c>
      <c r="C320" s="37" t="s">
        <v>607</v>
      </c>
      <c r="E320" s="33" t="s">
        <v>1203</v>
      </c>
      <c r="F320" s="6">
        <v>1</v>
      </c>
      <c r="G320" s="1">
        <v>0</v>
      </c>
      <c r="H320" s="2">
        <f t="shared" si="172"/>
        <v>1</v>
      </c>
      <c r="I320" s="15" t="s">
        <v>35</v>
      </c>
      <c r="J320" s="3">
        <v>180.75120000000001</v>
      </c>
      <c r="K320" s="40">
        <f t="shared" si="169"/>
        <v>180.75120000000001</v>
      </c>
      <c r="L320" s="40">
        <v>130.8888</v>
      </c>
      <c r="M320" s="40">
        <f t="shared" si="170"/>
        <v>130.8888</v>
      </c>
      <c r="N320" s="3">
        <v>311.64000000000004</v>
      </c>
      <c r="O320" s="4">
        <f t="shared" si="173"/>
        <v>311.64000000000004</v>
      </c>
      <c r="P320" s="9"/>
    </row>
    <row r="321" spans="1:16" s="8" customFormat="1" ht="14.4" x14ac:dyDescent="0.25">
      <c r="A321" s="35">
        <f>IF(I321&lt;&gt;"",1+MAX($A$1:A320),"")</f>
        <v>199</v>
      </c>
      <c r="B321" s="37" t="s">
        <v>607</v>
      </c>
      <c r="C321" s="37" t="s">
        <v>607</v>
      </c>
      <c r="E321" s="33" t="s">
        <v>1204</v>
      </c>
      <c r="F321" s="6">
        <v>1</v>
      </c>
      <c r="G321" s="1">
        <v>0</v>
      </c>
      <c r="H321" s="2">
        <f t="shared" si="172"/>
        <v>1</v>
      </c>
      <c r="I321" s="15" t="s">
        <v>35</v>
      </c>
      <c r="J321" s="3">
        <v>180.9136</v>
      </c>
      <c r="K321" s="40">
        <f t="shared" si="169"/>
        <v>180.9136</v>
      </c>
      <c r="L321" s="40">
        <v>131.00640000000001</v>
      </c>
      <c r="M321" s="40">
        <f t="shared" si="170"/>
        <v>131.00640000000001</v>
      </c>
      <c r="N321" s="3">
        <v>311.92</v>
      </c>
      <c r="O321" s="4">
        <f t="shared" si="173"/>
        <v>311.92</v>
      </c>
      <c r="P321" s="9"/>
    </row>
    <row r="322" spans="1:16" s="8" customFormat="1" ht="14.4" x14ac:dyDescent="0.25">
      <c r="A322" s="35">
        <f>IF(I322&lt;&gt;"",1+MAX($A$1:A321),"")</f>
        <v>200</v>
      </c>
      <c r="B322" s="37" t="s">
        <v>607</v>
      </c>
      <c r="C322" s="37" t="s">
        <v>607</v>
      </c>
      <c r="E322" s="33" t="s">
        <v>1205</v>
      </c>
      <c r="F322" s="6">
        <v>1</v>
      </c>
      <c r="G322" s="1">
        <v>0</v>
      </c>
      <c r="H322" s="2">
        <f t="shared" si="172"/>
        <v>1</v>
      </c>
      <c r="I322" s="15" t="s">
        <v>35</v>
      </c>
      <c r="J322" s="3">
        <v>181.07599999999999</v>
      </c>
      <c r="K322" s="40">
        <f t="shared" si="169"/>
        <v>181.07599999999999</v>
      </c>
      <c r="L322" s="40">
        <v>131.124</v>
      </c>
      <c r="M322" s="40">
        <f t="shared" si="170"/>
        <v>131.124</v>
      </c>
      <c r="N322" s="3">
        <v>312.2</v>
      </c>
      <c r="O322" s="4">
        <f t="shared" si="173"/>
        <v>312.2</v>
      </c>
      <c r="P322" s="9"/>
    </row>
    <row r="323" spans="1:16" s="8" customFormat="1" ht="14.4" x14ac:dyDescent="0.25">
      <c r="A323" s="35">
        <f>IF(I323&lt;&gt;"",1+MAX($A$1:A322),"")</f>
        <v>201</v>
      </c>
      <c r="B323" s="37" t="s">
        <v>607</v>
      </c>
      <c r="C323" s="37" t="s">
        <v>607</v>
      </c>
      <c r="E323" s="33" t="s">
        <v>1206</v>
      </c>
      <c r="F323" s="6">
        <v>1</v>
      </c>
      <c r="G323" s="1">
        <v>0</v>
      </c>
      <c r="H323" s="2">
        <f t="shared" si="172"/>
        <v>1</v>
      </c>
      <c r="I323" s="15" t="s">
        <v>35</v>
      </c>
      <c r="J323" s="3">
        <v>135.52280000000002</v>
      </c>
      <c r="K323" s="40">
        <f t="shared" si="169"/>
        <v>135.52280000000002</v>
      </c>
      <c r="L323" s="40">
        <v>98.137200000000007</v>
      </c>
      <c r="M323" s="40">
        <f t="shared" si="170"/>
        <v>98.137200000000007</v>
      </c>
      <c r="N323" s="3">
        <v>233.66000000000003</v>
      </c>
      <c r="O323" s="4">
        <f t="shared" si="173"/>
        <v>233.66000000000003</v>
      </c>
      <c r="P323" s="9"/>
    </row>
    <row r="324" spans="1:16" s="8" customFormat="1" ht="14.4" x14ac:dyDescent="0.25">
      <c r="A324" s="35">
        <f>IF(I324&lt;&gt;"",1+MAX($A$1:A323),"")</f>
        <v>202</v>
      </c>
      <c r="B324" s="37" t="s">
        <v>607</v>
      </c>
      <c r="C324" s="37" t="s">
        <v>607</v>
      </c>
      <c r="E324" s="33" t="s">
        <v>1207</v>
      </c>
      <c r="F324" s="6">
        <v>1</v>
      </c>
      <c r="G324" s="1">
        <v>0</v>
      </c>
      <c r="H324" s="2">
        <f t="shared" ref="H324:H369" si="174">F324*(1+G324)</f>
        <v>1</v>
      </c>
      <c r="I324" s="15" t="s">
        <v>35</v>
      </c>
      <c r="J324" s="3">
        <v>135.44159999999999</v>
      </c>
      <c r="K324" s="40">
        <f t="shared" si="169"/>
        <v>135.44159999999999</v>
      </c>
      <c r="L324" s="40">
        <v>98.078399999999988</v>
      </c>
      <c r="M324" s="40">
        <f t="shared" si="170"/>
        <v>98.078399999999988</v>
      </c>
      <c r="N324" s="3">
        <v>233.51999999999998</v>
      </c>
      <c r="O324" s="4">
        <f t="shared" ref="O324:O369" si="175">N324*H324</f>
        <v>233.51999999999998</v>
      </c>
      <c r="P324" s="9"/>
    </row>
    <row r="325" spans="1:16" s="8" customFormat="1" ht="14.4" x14ac:dyDescent="0.25">
      <c r="A325" s="35">
        <f>IF(I325&lt;&gt;"",1+MAX($A$1:A324),"")</f>
        <v>203</v>
      </c>
      <c r="B325" s="37" t="s">
        <v>607</v>
      </c>
      <c r="C325" s="37" t="s">
        <v>607</v>
      </c>
      <c r="E325" s="33" t="s">
        <v>1208</v>
      </c>
      <c r="F325" s="6">
        <v>1</v>
      </c>
      <c r="G325" s="1">
        <v>0</v>
      </c>
      <c r="H325" s="2">
        <f t="shared" si="174"/>
        <v>1</v>
      </c>
      <c r="I325" s="15" t="s">
        <v>35</v>
      </c>
      <c r="J325" s="3">
        <v>135.3604</v>
      </c>
      <c r="K325" s="40">
        <f t="shared" si="169"/>
        <v>135.3604</v>
      </c>
      <c r="L325" s="40">
        <v>98.019600000000011</v>
      </c>
      <c r="M325" s="40">
        <f t="shared" si="170"/>
        <v>98.019600000000011</v>
      </c>
      <c r="N325" s="3">
        <v>233.38000000000002</v>
      </c>
      <c r="O325" s="4">
        <f t="shared" si="175"/>
        <v>233.38000000000002</v>
      </c>
      <c r="P325" s="9"/>
    </row>
    <row r="326" spans="1:16" s="8" customFormat="1" ht="14.4" x14ac:dyDescent="0.25">
      <c r="A326" s="35">
        <f>IF(I326&lt;&gt;"",1+MAX($A$1:A325),"")</f>
        <v>204</v>
      </c>
      <c r="B326" s="37" t="s">
        <v>607</v>
      </c>
      <c r="C326" s="37" t="s">
        <v>607</v>
      </c>
      <c r="E326" s="33" t="s">
        <v>1209</v>
      </c>
      <c r="F326" s="6">
        <v>1</v>
      </c>
      <c r="G326" s="1">
        <v>0</v>
      </c>
      <c r="H326" s="2">
        <f t="shared" si="174"/>
        <v>1</v>
      </c>
      <c r="I326" s="15" t="s">
        <v>35</v>
      </c>
      <c r="J326" s="3">
        <v>135.2792</v>
      </c>
      <c r="K326" s="40">
        <f t="shared" si="169"/>
        <v>135.2792</v>
      </c>
      <c r="L326" s="40">
        <v>97.960800000000006</v>
      </c>
      <c r="M326" s="40">
        <f t="shared" si="170"/>
        <v>97.960800000000006</v>
      </c>
      <c r="N326" s="3">
        <v>233.24</v>
      </c>
      <c r="O326" s="4">
        <f t="shared" si="175"/>
        <v>233.24</v>
      </c>
      <c r="P326" s="9"/>
    </row>
    <row r="327" spans="1:16" s="8" customFormat="1" ht="14.4" x14ac:dyDescent="0.25">
      <c r="A327" s="35">
        <f>IF(I327&lt;&gt;"",1+MAX($A$1:A326),"")</f>
        <v>205</v>
      </c>
      <c r="B327" s="37" t="s">
        <v>607</v>
      </c>
      <c r="C327" s="37" t="s">
        <v>607</v>
      </c>
      <c r="E327" s="33" t="s">
        <v>1210</v>
      </c>
      <c r="F327" s="6">
        <v>1</v>
      </c>
      <c r="G327" s="1">
        <v>0</v>
      </c>
      <c r="H327" s="2">
        <f t="shared" si="174"/>
        <v>1</v>
      </c>
      <c r="I327" s="15" t="s">
        <v>35</v>
      </c>
      <c r="J327" s="3">
        <v>135.19799999999998</v>
      </c>
      <c r="K327" s="40">
        <f t="shared" si="169"/>
        <v>135.19799999999998</v>
      </c>
      <c r="L327" s="40">
        <v>97.901999999999987</v>
      </c>
      <c r="M327" s="40">
        <f t="shared" si="170"/>
        <v>97.901999999999987</v>
      </c>
      <c r="N327" s="3">
        <v>233.09999999999997</v>
      </c>
      <c r="O327" s="4">
        <f t="shared" si="175"/>
        <v>233.09999999999997</v>
      </c>
      <c r="P327" s="9"/>
    </row>
    <row r="328" spans="1:16" s="8" customFormat="1" ht="14.4" x14ac:dyDescent="0.25">
      <c r="A328" s="35">
        <f>IF(I328&lt;&gt;"",1+MAX($A$1:A327),"")</f>
        <v>206</v>
      </c>
      <c r="B328" s="37" t="s">
        <v>607</v>
      </c>
      <c r="C328" s="37" t="s">
        <v>607</v>
      </c>
      <c r="E328" s="33" t="s">
        <v>1211</v>
      </c>
      <c r="F328" s="6">
        <v>1</v>
      </c>
      <c r="G328" s="1">
        <v>0</v>
      </c>
      <c r="H328" s="2">
        <f t="shared" si="174"/>
        <v>1</v>
      </c>
      <c r="I328" s="15" t="s">
        <v>35</v>
      </c>
      <c r="J328" s="3">
        <v>135.11679999999998</v>
      </c>
      <c r="K328" s="40">
        <f t="shared" si="169"/>
        <v>135.11679999999998</v>
      </c>
      <c r="L328" s="40">
        <v>97.843199999999996</v>
      </c>
      <c r="M328" s="40">
        <f t="shared" si="170"/>
        <v>97.843199999999996</v>
      </c>
      <c r="N328" s="3">
        <v>232.96</v>
      </c>
      <c r="O328" s="4">
        <f t="shared" si="175"/>
        <v>232.96</v>
      </c>
      <c r="P328" s="9"/>
    </row>
    <row r="329" spans="1:16" s="8" customFormat="1" ht="14.4" x14ac:dyDescent="0.25">
      <c r="A329" s="35">
        <f>IF(I329&lt;&gt;"",1+MAX($A$1:A328),"")</f>
        <v>207</v>
      </c>
      <c r="B329" s="37" t="s">
        <v>607</v>
      </c>
      <c r="C329" s="37" t="s">
        <v>607</v>
      </c>
      <c r="E329" s="33" t="s">
        <v>1212</v>
      </c>
      <c r="F329" s="6">
        <v>1</v>
      </c>
      <c r="G329" s="1">
        <v>0</v>
      </c>
      <c r="H329" s="2">
        <f t="shared" si="174"/>
        <v>1</v>
      </c>
      <c r="I329" s="15" t="s">
        <v>35</v>
      </c>
      <c r="J329" s="3">
        <v>134.95439999999999</v>
      </c>
      <c r="K329" s="40">
        <f t="shared" si="169"/>
        <v>134.95439999999999</v>
      </c>
      <c r="L329" s="40">
        <v>97.7256</v>
      </c>
      <c r="M329" s="40">
        <f t="shared" si="170"/>
        <v>97.7256</v>
      </c>
      <c r="N329" s="3">
        <v>232.68</v>
      </c>
      <c r="O329" s="4">
        <f t="shared" si="175"/>
        <v>232.68</v>
      </c>
      <c r="P329" s="9"/>
    </row>
    <row r="330" spans="1:16" s="8" customFormat="1" ht="14.4" x14ac:dyDescent="0.25">
      <c r="A330" s="35">
        <f>IF(I330&lt;&gt;"",1+MAX($A$1:A329),"")</f>
        <v>208</v>
      </c>
      <c r="B330" s="37" t="s">
        <v>607</v>
      </c>
      <c r="C330" s="37" t="s">
        <v>607</v>
      </c>
      <c r="E330" s="33" t="s">
        <v>1213</v>
      </c>
      <c r="F330" s="6">
        <v>4</v>
      </c>
      <c r="G330" s="1">
        <v>0</v>
      </c>
      <c r="H330" s="2">
        <f t="shared" si="174"/>
        <v>4</v>
      </c>
      <c r="I330" s="15" t="s">
        <v>35</v>
      </c>
      <c r="J330" s="3">
        <v>134.8732</v>
      </c>
      <c r="K330" s="40">
        <f t="shared" si="169"/>
        <v>539.49279999999999</v>
      </c>
      <c r="L330" s="40">
        <v>97.666799999999995</v>
      </c>
      <c r="M330" s="40">
        <f t="shared" si="170"/>
        <v>390.66719999999998</v>
      </c>
      <c r="N330" s="3">
        <v>232.54</v>
      </c>
      <c r="O330" s="4">
        <f t="shared" si="175"/>
        <v>930.16</v>
      </c>
      <c r="P330" s="9"/>
    </row>
    <row r="331" spans="1:16" s="8" customFormat="1" ht="14.4" x14ac:dyDescent="0.25">
      <c r="A331" s="35">
        <f>IF(I331&lt;&gt;"",1+MAX($A$1:A330),"")</f>
        <v>209</v>
      </c>
      <c r="B331" s="37" t="s">
        <v>607</v>
      </c>
      <c r="C331" s="37" t="s">
        <v>607</v>
      </c>
      <c r="E331" s="33" t="s">
        <v>1214</v>
      </c>
      <c r="F331" s="6">
        <v>8</v>
      </c>
      <c r="G331" s="1">
        <v>0</v>
      </c>
      <c r="H331" s="2">
        <f t="shared" si="174"/>
        <v>8</v>
      </c>
      <c r="I331" s="15" t="s">
        <v>35</v>
      </c>
      <c r="J331" s="3">
        <v>10.718399999999999</v>
      </c>
      <c r="K331" s="40">
        <f t="shared" si="169"/>
        <v>85.747199999999992</v>
      </c>
      <c r="L331" s="40">
        <v>7.7615999999999996</v>
      </c>
      <c r="M331" s="40">
        <f t="shared" si="170"/>
        <v>62.092799999999997</v>
      </c>
      <c r="N331" s="3">
        <v>18.48</v>
      </c>
      <c r="O331" s="4">
        <f t="shared" si="175"/>
        <v>147.84</v>
      </c>
      <c r="P331" s="9"/>
    </row>
    <row r="332" spans="1:16" s="8" customFormat="1" ht="14.4" x14ac:dyDescent="0.25">
      <c r="A332" s="35">
        <f>IF(I332&lt;&gt;"",1+MAX($A$1:A331),"")</f>
        <v>210</v>
      </c>
      <c r="B332" s="37" t="s">
        <v>607</v>
      </c>
      <c r="C332" s="37" t="s">
        <v>607</v>
      </c>
      <c r="E332" s="33" t="s">
        <v>1215</v>
      </c>
      <c r="F332" s="6">
        <v>2</v>
      </c>
      <c r="G332" s="1">
        <v>0</v>
      </c>
      <c r="H332" s="2">
        <f t="shared" si="174"/>
        <v>2</v>
      </c>
      <c r="I332" s="15" t="s">
        <v>35</v>
      </c>
      <c r="J332" s="3">
        <v>134.71079999999998</v>
      </c>
      <c r="K332" s="40">
        <f t="shared" si="169"/>
        <v>269.42159999999996</v>
      </c>
      <c r="L332" s="40">
        <v>97.549199999999999</v>
      </c>
      <c r="M332" s="40">
        <f t="shared" si="170"/>
        <v>195.0984</v>
      </c>
      <c r="N332" s="3">
        <v>232.26</v>
      </c>
      <c r="O332" s="4">
        <f t="shared" si="175"/>
        <v>464.52</v>
      </c>
      <c r="P332" s="9"/>
    </row>
    <row r="333" spans="1:16" s="8" customFormat="1" ht="14.4" x14ac:dyDescent="0.25">
      <c r="A333" s="35">
        <f>IF(I333&lt;&gt;"",1+MAX($A$1:A332),"")</f>
        <v>211</v>
      </c>
      <c r="B333" s="37" t="s">
        <v>607</v>
      </c>
      <c r="C333" s="37" t="s">
        <v>607</v>
      </c>
      <c r="E333" s="33" t="s">
        <v>1216</v>
      </c>
      <c r="F333" s="6">
        <v>5</v>
      </c>
      <c r="G333" s="1">
        <v>0</v>
      </c>
      <c r="H333" s="2">
        <f t="shared" si="174"/>
        <v>5</v>
      </c>
      <c r="I333" s="15" t="s">
        <v>35</v>
      </c>
      <c r="J333" s="3">
        <v>134.792</v>
      </c>
      <c r="K333" s="40">
        <f t="shared" si="169"/>
        <v>673.96</v>
      </c>
      <c r="L333" s="40">
        <v>97.608000000000004</v>
      </c>
      <c r="M333" s="40">
        <f t="shared" si="170"/>
        <v>488.04</v>
      </c>
      <c r="N333" s="3">
        <v>232.40000000000003</v>
      </c>
      <c r="O333" s="4">
        <f t="shared" si="175"/>
        <v>1162.0000000000002</v>
      </c>
      <c r="P333" s="9"/>
    </row>
    <row r="334" spans="1:16" s="8" customFormat="1" ht="14.4" x14ac:dyDescent="0.25">
      <c r="A334" s="35" t="str">
        <f>IF(I334&lt;&gt;"",1+MAX($A$1:A333),"")</f>
        <v/>
      </c>
      <c r="B334" s="37"/>
      <c r="C334" s="37"/>
      <c r="E334" s="33"/>
      <c r="F334" s="6"/>
      <c r="G334" s="1"/>
      <c r="H334" s="2"/>
      <c r="I334" s="15"/>
      <c r="J334" s="3"/>
      <c r="K334" s="40"/>
      <c r="L334" s="40"/>
      <c r="M334" s="40"/>
      <c r="N334" s="3"/>
      <c r="O334" s="4"/>
      <c r="P334" s="9"/>
    </row>
    <row r="335" spans="1:16" s="8" customFormat="1" ht="14.4" x14ac:dyDescent="0.25">
      <c r="A335" s="35">
        <f>IF(I335&lt;&gt;"",1+MAX($A$1:A334),"")</f>
        <v>212</v>
      </c>
      <c r="B335" s="37" t="s">
        <v>607</v>
      </c>
      <c r="C335" s="37" t="s">
        <v>607</v>
      </c>
      <c r="E335" s="33" t="s">
        <v>380</v>
      </c>
      <c r="F335" s="6">
        <v>5</v>
      </c>
      <c r="G335" s="1">
        <v>0</v>
      </c>
      <c r="H335" s="2">
        <f t="shared" si="174"/>
        <v>5</v>
      </c>
      <c r="I335" s="15" t="s">
        <v>35</v>
      </c>
      <c r="J335" s="3">
        <v>62.141199999999998</v>
      </c>
      <c r="K335" s="40">
        <f t="shared" ref="K335:K369" si="176">J335*H335</f>
        <v>310.70600000000002</v>
      </c>
      <c r="L335" s="40">
        <v>44.998799999999996</v>
      </c>
      <c r="M335" s="40">
        <f t="shared" ref="M335:M369" si="177">L335*H335</f>
        <v>224.99399999999997</v>
      </c>
      <c r="N335" s="3">
        <v>107.14</v>
      </c>
      <c r="O335" s="4">
        <f t="shared" si="175"/>
        <v>535.70000000000005</v>
      </c>
      <c r="P335" s="9"/>
    </row>
    <row r="336" spans="1:16" s="8" customFormat="1" ht="14.4" x14ac:dyDescent="0.25">
      <c r="A336" s="35">
        <f>IF(I336&lt;&gt;"",1+MAX($A$1:A335),"")</f>
        <v>213</v>
      </c>
      <c r="B336" s="37" t="s">
        <v>607</v>
      </c>
      <c r="C336" s="37" t="s">
        <v>607</v>
      </c>
      <c r="E336" s="33" t="s">
        <v>381</v>
      </c>
      <c r="F336" s="6">
        <v>2</v>
      </c>
      <c r="G336" s="1">
        <v>0</v>
      </c>
      <c r="H336" s="2">
        <f t="shared" si="174"/>
        <v>2</v>
      </c>
      <c r="I336" s="15" t="s">
        <v>35</v>
      </c>
      <c r="J336" s="3">
        <v>62.268799999999999</v>
      </c>
      <c r="K336" s="40">
        <f t="shared" si="176"/>
        <v>124.5376</v>
      </c>
      <c r="L336" s="40">
        <v>45.091200000000001</v>
      </c>
      <c r="M336" s="40">
        <f t="shared" si="177"/>
        <v>90.182400000000001</v>
      </c>
      <c r="N336" s="3">
        <v>107.36</v>
      </c>
      <c r="O336" s="4">
        <f t="shared" si="175"/>
        <v>214.72</v>
      </c>
      <c r="P336" s="9"/>
    </row>
    <row r="337" spans="1:16" s="8" customFormat="1" ht="14.4" x14ac:dyDescent="0.25">
      <c r="A337" s="35">
        <f>IF(I337&lt;&gt;"",1+MAX($A$1:A336),"")</f>
        <v>214</v>
      </c>
      <c r="B337" s="37" t="s">
        <v>607</v>
      </c>
      <c r="C337" s="37" t="s">
        <v>607</v>
      </c>
      <c r="E337" s="33" t="s">
        <v>382</v>
      </c>
      <c r="F337" s="6">
        <v>1</v>
      </c>
      <c r="G337" s="1">
        <v>0</v>
      </c>
      <c r="H337" s="2">
        <f t="shared" si="174"/>
        <v>1</v>
      </c>
      <c r="I337" s="15" t="s">
        <v>35</v>
      </c>
      <c r="J337" s="3">
        <v>62.013599999999997</v>
      </c>
      <c r="K337" s="40">
        <f t="shared" si="176"/>
        <v>62.013599999999997</v>
      </c>
      <c r="L337" s="40">
        <v>44.906399999999998</v>
      </c>
      <c r="M337" s="40">
        <f t="shared" si="177"/>
        <v>44.906399999999998</v>
      </c>
      <c r="N337" s="3">
        <v>106.92</v>
      </c>
      <c r="O337" s="4">
        <f t="shared" si="175"/>
        <v>106.92</v>
      </c>
      <c r="P337" s="9"/>
    </row>
    <row r="338" spans="1:16" s="8" customFormat="1" ht="14.4" x14ac:dyDescent="0.25">
      <c r="A338" s="35">
        <f>IF(I338&lt;&gt;"",1+MAX($A$1:A337),"")</f>
        <v>215</v>
      </c>
      <c r="B338" s="37" t="s">
        <v>607</v>
      </c>
      <c r="C338" s="37" t="s">
        <v>607</v>
      </c>
      <c r="E338" s="33" t="s">
        <v>383</v>
      </c>
      <c r="F338" s="6">
        <v>1</v>
      </c>
      <c r="G338" s="1">
        <v>0</v>
      </c>
      <c r="H338" s="2">
        <f t="shared" ref="H338:H357" si="178">F338*(1+G338)</f>
        <v>1</v>
      </c>
      <c r="I338" s="15" t="s">
        <v>35</v>
      </c>
      <c r="J338" s="3">
        <v>68.903999999999996</v>
      </c>
      <c r="K338" s="40">
        <f t="shared" si="176"/>
        <v>68.903999999999996</v>
      </c>
      <c r="L338" s="40">
        <v>49.896000000000001</v>
      </c>
      <c r="M338" s="40">
        <f t="shared" si="177"/>
        <v>49.896000000000001</v>
      </c>
      <c r="N338" s="3">
        <v>118.80000000000001</v>
      </c>
      <c r="O338" s="4">
        <f t="shared" ref="O338:O357" si="179">N338*H338</f>
        <v>118.80000000000001</v>
      </c>
      <c r="P338" s="9"/>
    </row>
    <row r="339" spans="1:16" s="8" customFormat="1" ht="14.4" x14ac:dyDescent="0.25">
      <c r="A339" s="35">
        <f>IF(I339&lt;&gt;"",1+MAX($A$1:A338),"")</f>
        <v>216</v>
      </c>
      <c r="B339" s="37" t="s">
        <v>607</v>
      </c>
      <c r="C339" s="37" t="s">
        <v>607</v>
      </c>
      <c r="E339" s="33" t="s">
        <v>384</v>
      </c>
      <c r="F339" s="6">
        <v>1</v>
      </c>
      <c r="G339" s="1">
        <v>0</v>
      </c>
      <c r="H339" s="2">
        <f t="shared" si="178"/>
        <v>1</v>
      </c>
      <c r="I339" s="15" t="s">
        <v>35</v>
      </c>
      <c r="J339" s="3">
        <v>45.297999999999995</v>
      </c>
      <c r="K339" s="40">
        <f t="shared" si="176"/>
        <v>45.297999999999995</v>
      </c>
      <c r="L339" s="40">
        <v>32.802</v>
      </c>
      <c r="M339" s="40">
        <f t="shared" si="177"/>
        <v>32.802</v>
      </c>
      <c r="N339" s="3">
        <v>78.099999999999994</v>
      </c>
      <c r="O339" s="4">
        <f t="shared" si="179"/>
        <v>78.099999999999994</v>
      </c>
      <c r="P339" s="9"/>
    </row>
    <row r="340" spans="1:16" s="8" customFormat="1" ht="14.4" x14ac:dyDescent="0.25">
      <c r="A340" s="35">
        <f>IF(I340&lt;&gt;"",1+MAX($A$1:A339),"")</f>
        <v>217</v>
      </c>
      <c r="B340" s="37" t="s">
        <v>607</v>
      </c>
      <c r="C340" s="37" t="s">
        <v>607</v>
      </c>
      <c r="E340" s="33" t="s">
        <v>385</v>
      </c>
      <c r="F340" s="6">
        <v>1</v>
      </c>
      <c r="G340" s="1">
        <v>0</v>
      </c>
      <c r="H340" s="2">
        <f t="shared" si="178"/>
        <v>1</v>
      </c>
      <c r="I340" s="15" t="s">
        <v>35</v>
      </c>
      <c r="J340" s="3">
        <v>45.042799999999993</v>
      </c>
      <c r="K340" s="40">
        <f t="shared" si="176"/>
        <v>45.042799999999993</v>
      </c>
      <c r="L340" s="40">
        <v>32.617199999999997</v>
      </c>
      <c r="M340" s="40">
        <f t="shared" si="177"/>
        <v>32.617199999999997</v>
      </c>
      <c r="N340" s="3">
        <v>77.66</v>
      </c>
      <c r="O340" s="4">
        <f t="shared" si="179"/>
        <v>77.66</v>
      </c>
      <c r="P340" s="9"/>
    </row>
    <row r="341" spans="1:16" s="8" customFormat="1" ht="14.4" x14ac:dyDescent="0.25">
      <c r="A341" s="35">
        <f>IF(I341&lt;&gt;"",1+MAX($A$1:A340),"")</f>
        <v>218</v>
      </c>
      <c r="B341" s="37" t="s">
        <v>607</v>
      </c>
      <c r="C341" s="37" t="s">
        <v>607</v>
      </c>
      <c r="E341" s="33" t="s">
        <v>386</v>
      </c>
      <c r="F341" s="6">
        <v>1</v>
      </c>
      <c r="G341" s="1">
        <v>0</v>
      </c>
      <c r="H341" s="2">
        <f t="shared" si="178"/>
        <v>1</v>
      </c>
      <c r="I341" s="15" t="s">
        <v>35</v>
      </c>
      <c r="J341" s="3">
        <v>44.915199999999999</v>
      </c>
      <c r="K341" s="40">
        <f t="shared" si="176"/>
        <v>44.915199999999999</v>
      </c>
      <c r="L341" s="40">
        <v>32.524799999999999</v>
      </c>
      <c r="M341" s="40">
        <f t="shared" si="177"/>
        <v>32.524799999999999</v>
      </c>
      <c r="N341" s="3">
        <v>77.44</v>
      </c>
      <c r="O341" s="4">
        <f t="shared" si="179"/>
        <v>77.44</v>
      </c>
      <c r="P341" s="9"/>
    </row>
    <row r="342" spans="1:16" s="8" customFormat="1" ht="14.4" x14ac:dyDescent="0.25">
      <c r="A342" s="35">
        <f>IF(I342&lt;&gt;"",1+MAX($A$1:A341),"")</f>
        <v>219</v>
      </c>
      <c r="B342" s="37" t="s">
        <v>607</v>
      </c>
      <c r="C342" s="37" t="s">
        <v>607</v>
      </c>
      <c r="E342" s="33" t="s">
        <v>387</v>
      </c>
      <c r="F342" s="6">
        <v>1</v>
      </c>
      <c r="G342" s="1">
        <v>0</v>
      </c>
      <c r="H342" s="2">
        <f t="shared" si="178"/>
        <v>1</v>
      </c>
      <c r="I342" s="15" t="s">
        <v>35</v>
      </c>
      <c r="J342" s="3">
        <v>44.787599999999998</v>
      </c>
      <c r="K342" s="40">
        <f t="shared" si="176"/>
        <v>44.787599999999998</v>
      </c>
      <c r="L342" s="40">
        <v>32.432400000000001</v>
      </c>
      <c r="M342" s="40">
        <f t="shared" si="177"/>
        <v>32.432400000000001</v>
      </c>
      <c r="N342" s="3">
        <v>77.22</v>
      </c>
      <c r="O342" s="4">
        <f t="shared" si="179"/>
        <v>77.22</v>
      </c>
      <c r="P342" s="9"/>
    </row>
    <row r="343" spans="1:16" s="8" customFormat="1" ht="14.4" x14ac:dyDescent="0.25">
      <c r="A343" s="35">
        <f>IF(I343&lt;&gt;"",1+MAX($A$1:A342),"")</f>
        <v>220</v>
      </c>
      <c r="B343" s="37" t="s">
        <v>607</v>
      </c>
      <c r="C343" s="37" t="s">
        <v>607</v>
      </c>
      <c r="E343" s="33" t="s">
        <v>388</v>
      </c>
      <c r="F343" s="6">
        <v>1</v>
      </c>
      <c r="G343" s="1">
        <v>0</v>
      </c>
      <c r="H343" s="2">
        <f t="shared" si="178"/>
        <v>1</v>
      </c>
      <c r="I343" s="15" t="s">
        <v>35</v>
      </c>
      <c r="J343" s="3">
        <v>44.66</v>
      </c>
      <c r="K343" s="40">
        <f t="shared" si="176"/>
        <v>44.66</v>
      </c>
      <c r="L343" s="40">
        <v>32.339999999999996</v>
      </c>
      <c r="M343" s="40">
        <f t="shared" si="177"/>
        <v>32.339999999999996</v>
      </c>
      <c r="N343" s="3">
        <v>77</v>
      </c>
      <c r="O343" s="4">
        <f t="shared" si="179"/>
        <v>77</v>
      </c>
      <c r="P343" s="9"/>
    </row>
    <row r="344" spans="1:16" s="8" customFormat="1" ht="14.4" x14ac:dyDescent="0.25">
      <c r="A344" s="35">
        <f>IF(I344&lt;&gt;"",1+MAX($A$1:A343),"")</f>
        <v>221</v>
      </c>
      <c r="B344" s="37" t="s">
        <v>607</v>
      </c>
      <c r="C344" s="37" t="s">
        <v>607</v>
      </c>
      <c r="E344" s="33" t="s">
        <v>389</v>
      </c>
      <c r="F344" s="6">
        <v>1</v>
      </c>
      <c r="G344" s="1">
        <v>0</v>
      </c>
      <c r="H344" s="2">
        <f t="shared" si="178"/>
        <v>1</v>
      </c>
      <c r="I344" s="15" t="s">
        <v>35</v>
      </c>
      <c r="J344" s="3">
        <v>44.532399999999996</v>
      </c>
      <c r="K344" s="40">
        <f t="shared" si="176"/>
        <v>44.532399999999996</v>
      </c>
      <c r="L344" s="40">
        <v>32.247599999999998</v>
      </c>
      <c r="M344" s="40">
        <f t="shared" si="177"/>
        <v>32.247599999999998</v>
      </c>
      <c r="N344" s="3">
        <v>76.78</v>
      </c>
      <c r="O344" s="4">
        <f t="shared" si="179"/>
        <v>76.78</v>
      </c>
      <c r="P344" s="9"/>
    </row>
    <row r="345" spans="1:16" s="8" customFormat="1" ht="14.4" x14ac:dyDescent="0.25">
      <c r="A345" s="35">
        <f>IF(I345&lt;&gt;"",1+MAX($A$1:A344),"")</f>
        <v>222</v>
      </c>
      <c r="B345" s="37" t="s">
        <v>607</v>
      </c>
      <c r="C345" s="37" t="s">
        <v>607</v>
      </c>
      <c r="E345" s="33" t="s">
        <v>390</v>
      </c>
      <c r="F345" s="6">
        <v>1</v>
      </c>
      <c r="G345" s="1">
        <v>0</v>
      </c>
      <c r="H345" s="2">
        <f t="shared" si="178"/>
        <v>1</v>
      </c>
      <c r="I345" s="15" t="s">
        <v>35</v>
      </c>
      <c r="J345" s="3">
        <v>44.277200000000001</v>
      </c>
      <c r="K345" s="40">
        <f t="shared" si="176"/>
        <v>44.277200000000001</v>
      </c>
      <c r="L345" s="40">
        <v>32.062800000000003</v>
      </c>
      <c r="M345" s="40">
        <f t="shared" si="177"/>
        <v>32.062800000000003</v>
      </c>
      <c r="N345" s="3">
        <v>76.34</v>
      </c>
      <c r="O345" s="4">
        <f t="shared" si="179"/>
        <v>76.34</v>
      </c>
      <c r="P345" s="9"/>
    </row>
    <row r="346" spans="1:16" s="8" customFormat="1" ht="14.4" x14ac:dyDescent="0.25">
      <c r="A346" s="35">
        <f>IF(I346&lt;&gt;"",1+MAX($A$1:A345),"")</f>
        <v>223</v>
      </c>
      <c r="B346" s="37" t="s">
        <v>607</v>
      </c>
      <c r="C346" s="37" t="s">
        <v>607</v>
      </c>
      <c r="E346" s="33" t="s">
        <v>391</v>
      </c>
      <c r="F346" s="6">
        <v>1</v>
      </c>
      <c r="G346" s="1">
        <v>0</v>
      </c>
      <c r="H346" s="2">
        <f t="shared" si="178"/>
        <v>1</v>
      </c>
      <c r="I346" s="15" t="s">
        <v>35</v>
      </c>
      <c r="J346" s="3">
        <v>44.1496</v>
      </c>
      <c r="K346" s="40">
        <f t="shared" si="176"/>
        <v>44.1496</v>
      </c>
      <c r="L346" s="40">
        <v>31.970400000000001</v>
      </c>
      <c r="M346" s="40">
        <f t="shared" si="177"/>
        <v>31.970400000000001</v>
      </c>
      <c r="N346" s="3">
        <v>76.12</v>
      </c>
      <c r="O346" s="4">
        <f t="shared" si="179"/>
        <v>76.12</v>
      </c>
      <c r="P346" s="9"/>
    </row>
    <row r="347" spans="1:16" s="8" customFormat="1" ht="14.4" x14ac:dyDescent="0.25">
      <c r="A347" s="35">
        <f>IF(I347&lt;&gt;"",1+MAX($A$1:A346),"")</f>
        <v>224</v>
      </c>
      <c r="B347" s="37" t="s">
        <v>607</v>
      </c>
      <c r="C347" s="37" t="s">
        <v>607</v>
      </c>
      <c r="E347" s="33" t="s">
        <v>392</v>
      </c>
      <c r="F347" s="6">
        <v>1</v>
      </c>
      <c r="G347" s="1">
        <v>0</v>
      </c>
      <c r="H347" s="2">
        <f t="shared" si="178"/>
        <v>1</v>
      </c>
      <c r="I347" s="15" t="s">
        <v>35</v>
      </c>
      <c r="J347" s="3">
        <v>44.021999999999998</v>
      </c>
      <c r="K347" s="40">
        <f t="shared" si="176"/>
        <v>44.021999999999998</v>
      </c>
      <c r="L347" s="40">
        <v>31.878</v>
      </c>
      <c r="M347" s="40">
        <f t="shared" si="177"/>
        <v>31.878</v>
      </c>
      <c r="N347" s="3">
        <v>75.900000000000006</v>
      </c>
      <c r="O347" s="4">
        <f t="shared" si="179"/>
        <v>75.900000000000006</v>
      </c>
      <c r="P347" s="9"/>
    </row>
    <row r="348" spans="1:16" s="8" customFormat="1" ht="14.4" x14ac:dyDescent="0.25">
      <c r="A348" s="35">
        <f>IF(I348&lt;&gt;"",1+MAX($A$1:A347),"")</f>
        <v>225</v>
      </c>
      <c r="B348" s="37" t="s">
        <v>607</v>
      </c>
      <c r="C348" s="37" t="s">
        <v>607</v>
      </c>
      <c r="E348" s="33" t="s">
        <v>393</v>
      </c>
      <c r="F348" s="6">
        <v>1</v>
      </c>
      <c r="G348" s="1">
        <v>0</v>
      </c>
      <c r="H348" s="2">
        <f t="shared" si="178"/>
        <v>1</v>
      </c>
      <c r="I348" s="15" t="s">
        <v>35</v>
      </c>
      <c r="J348" s="3">
        <v>43.89439999999999</v>
      </c>
      <c r="K348" s="40">
        <f t="shared" si="176"/>
        <v>43.89439999999999</v>
      </c>
      <c r="L348" s="40">
        <v>31.785599999999995</v>
      </c>
      <c r="M348" s="40">
        <f t="shared" si="177"/>
        <v>31.785599999999995</v>
      </c>
      <c r="N348" s="3">
        <v>75.679999999999993</v>
      </c>
      <c r="O348" s="4">
        <f t="shared" si="179"/>
        <v>75.679999999999993</v>
      </c>
      <c r="P348" s="9"/>
    </row>
    <row r="349" spans="1:16" s="8" customFormat="1" ht="14.4" x14ac:dyDescent="0.25">
      <c r="A349" s="35">
        <f>IF(I349&lt;&gt;"",1+MAX($A$1:A348),"")</f>
        <v>226</v>
      </c>
      <c r="B349" s="37" t="s">
        <v>607</v>
      </c>
      <c r="C349" s="37" t="s">
        <v>607</v>
      </c>
      <c r="E349" s="33" t="s">
        <v>394</v>
      </c>
      <c r="F349" s="6">
        <v>1</v>
      </c>
      <c r="G349" s="1">
        <v>0</v>
      </c>
      <c r="H349" s="2">
        <f t="shared" si="178"/>
        <v>1</v>
      </c>
      <c r="I349" s="15" t="s">
        <v>35</v>
      </c>
      <c r="J349" s="3">
        <v>43.639199999999995</v>
      </c>
      <c r="K349" s="40">
        <f t="shared" si="176"/>
        <v>43.639199999999995</v>
      </c>
      <c r="L349" s="40">
        <v>31.600799999999996</v>
      </c>
      <c r="M349" s="40">
        <f t="shared" si="177"/>
        <v>31.600799999999996</v>
      </c>
      <c r="N349" s="3">
        <v>75.239999999999995</v>
      </c>
      <c r="O349" s="4">
        <f t="shared" si="179"/>
        <v>75.239999999999995</v>
      </c>
      <c r="P349" s="9"/>
    </row>
    <row r="350" spans="1:16" s="8" customFormat="1" ht="14.4" x14ac:dyDescent="0.25">
      <c r="A350" s="35">
        <f>IF(I350&lt;&gt;"",1+MAX($A$1:A349),"")</f>
        <v>227</v>
      </c>
      <c r="B350" s="37" t="s">
        <v>607</v>
      </c>
      <c r="C350" s="37" t="s">
        <v>607</v>
      </c>
      <c r="E350" s="33" t="s">
        <v>395</v>
      </c>
      <c r="F350" s="6">
        <v>1</v>
      </c>
      <c r="G350" s="1">
        <v>0</v>
      </c>
      <c r="H350" s="2">
        <f t="shared" si="178"/>
        <v>1</v>
      </c>
      <c r="I350" s="15" t="s">
        <v>35</v>
      </c>
      <c r="J350" s="3">
        <v>43.511600000000001</v>
      </c>
      <c r="K350" s="40">
        <f t="shared" si="176"/>
        <v>43.511600000000001</v>
      </c>
      <c r="L350" s="40">
        <v>31.508400000000002</v>
      </c>
      <c r="M350" s="40">
        <f t="shared" si="177"/>
        <v>31.508400000000002</v>
      </c>
      <c r="N350" s="3">
        <v>75.02000000000001</v>
      </c>
      <c r="O350" s="4">
        <f t="shared" si="179"/>
        <v>75.02000000000001</v>
      </c>
      <c r="P350" s="9"/>
    </row>
    <row r="351" spans="1:16" s="8" customFormat="1" ht="14.4" x14ac:dyDescent="0.25">
      <c r="A351" s="35">
        <f>IF(I351&lt;&gt;"",1+MAX($A$1:A350),"")</f>
        <v>228</v>
      </c>
      <c r="B351" s="37" t="s">
        <v>607</v>
      </c>
      <c r="C351" s="37" t="s">
        <v>607</v>
      </c>
      <c r="E351" s="33" t="s">
        <v>396</v>
      </c>
      <c r="F351" s="6">
        <v>1</v>
      </c>
      <c r="G351" s="1">
        <v>0</v>
      </c>
      <c r="H351" s="2">
        <f t="shared" si="178"/>
        <v>1</v>
      </c>
      <c r="I351" s="15" t="s">
        <v>35</v>
      </c>
      <c r="J351" s="3">
        <v>45.425600000000003</v>
      </c>
      <c r="K351" s="40">
        <f t="shared" si="176"/>
        <v>45.425600000000003</v>
      </c>
      <c r="L351" s="40">
        <v>32.894400000000005</v>
      </c>
      <c r="M351" s="40">
        <f t="shared" si="177"/>
        <v>32.894400000000005</v>
      </c>
      <c r="N351" s="3">
        <v>78.320000000000007</v>
      </c>
      <c r="O351" s="4">
        <f t="shared" si="179"/>
        <v>78.320000000000007</v>
      </c>
      <c r="P351" s="9"/>
    </row>
    <row r="352" spans="1:16" s="8" customFormat="1" ht="14.4" x14ac:dyDescent="0.25">
      <c r="A352" s="35">
        <f>IF(I352&lt;&gt;"",1+MAX($A$1:A351),"")</f>
        <v>229</v>
      </c>
      <c r="B352" s="37" t="s">
        <v>607</v>
      </c>
      <c r="C352" s="37" t="s">
        <v>607</v>
      </c>
      <c r="E352" s="33" t="s">
        <v>397</v>
      </c>
      <c r="F352" s="6">
        <v>1</v>
      </c>
      <c r="G352" s="1">
        <v>0</v>
      </c>
      <c r="H352" s="2">
        <f t="shared" si="178"/>
        <v>1</v>
      </c>
      <c r="I352" s="15" t="s">
        <v>35</v>
      </c>
      <c r="J352" s="3">
        <v>45.55319999999999</v>
      </c>
      <c r="K352" s="40">
        <f t="shared" si="176"/>
        <v>45.55319999999999</v>
      </c>
      <c r="L352" s="40">
        <v>32.986799999999995</v>
      </c>
      <c r="M352" s="40">
        <f t="shared" si="177"/>
        <v>32.986799999999995</v>
      </c>
      <c r="N352" s="3">
        <v>78.539999999999992</v>
      </c>
      <c r="O352" s="4">
        <f t="shared" si="179"/>
        <v>78.539999999999992</v>
      </c>
      <c r="P352" s="9"/>
    </row>
    <row r="353" spans="1:16" s="8" customFormat="1" ht="14.4" x14ac:dyDescent="0.25">
      <c r="A353" s="35">
        <f>IF(I353&lt;&gt;"",1+MAX($A$1:A352),"")</f>
        <v>230</v>
      </c>
      <c r="B353" s="37" t="s">
        <v>607</v>
      </c>
      <c r="C353" s="37" t="s">
        <v>607</v>
      </c>
      <c r="E353" s="33" t="s">
        <v>398</v>
      </c>
      <c r="F353" s="6">
        <v>1</v>
      </c>
      <c r="G353" s="1">
        <v>0</v>
      </c>
      <c r="H353" s="2">
        <f t="shared" si="178"/>
        <v>1</v>
      </c>
      <c r="I353" s="15" t="s">
        <v>35</v>
      </c>
      <c r="J353" s="3">
        <v>45.680799999999998</v>
      </c>
      <c r="K353" s="40">
        <f t="shared" si="176"/>
        <v>45.680799999999998</v>
      </c>
      <c r="L353" s="40">
        <v>33.0792</v>
      </c>
      <c r="M353" s="40">
        <f t="shared" si="177"/>
        <v>33.0792</v>
      </c>
      <c r="N353" s="3">
        <v>78.760000000000005</v>
      </c>
      <c r="O353" s="4">
        <f t="shared" si="179"/>
        <v>78.760000000000005</v>
      </c>
      <c r="P353" s="9"/>
    </row>
    <row r="354" spans="1:16" s="8" customFormat="1" ht="14.4" x14ac:dyDescent="0.25">
      <c r="A354" s="35">
        <f>IF(I354&lt;&gt;"",1+MAX($A$1:A353),"")</f>
        <v>231</v>
      </c>
      <c r="B354" s="37" t="s">
        <v>607</v>
      </c>
      <c r="C354" s="37" t="s">
        <v>607</v>
      </c>
      <c r="E354" s="33" t="s">
        <v>399</v>
      </c>
      <c r="F354" s="6">
        <v>1</v>
      </c>
      <c r="G354" s="1">
        <v>0</v>
      </c>
      <c r="H354" s="2">
        <f t="shared" si="178"/>
        <v>1</v>
      </c>
      <c r="I354" s="15" t="s">
        <v>35</v>
      </c>
      <c r="J354" s="3">
        <v>45.936</v>
      </c>
      <c r="K354" s="40">
        <f t="shared" si="176"/>
        <v>45.936</v>
      </c>
      <c r="L354" s="40">
        <v>33.264000000000003</v>
      </c>
      <c r="M354" s="40">
        <f t="shared" si="177"/>
        <v>33.264000000000003</v>
      </c>
      <c r="N354" s="3">
        <v>79.2</v>
      </c>
      <c r="O354" s="4">
        <f t="shared" si="179"/>
        <v>79.2</v>
      </c>
      <c r="P354" s="9"/>
    </row>
    <row r="355" spans="1:16" s="8" customFormat="1" ht="14.4" x14ac:dyDescent="0.25">
      <c r="A355" s="35">
        <f>IF(I355&lt;&gt;"",1+MAX($A$1:A354),"")</f>
        <v>232</v>
      </c>
      <c r="B355" s="37" t="s">
        <v>607</v>
      </c>
      <c r="C355" s="37" t="s">
        <v>607</v>
      </c>
      <c r="E355" s="33" t="s">
        <v>400</v>
      </c>
      <c r="F355" s="6">
        <v>1</v>
      </c>
      <c r="G355" s="1">
        <v>0</v>
      </c>
      <c r="H355" s="2">
        <f t="shared" si="178"/>
        <v>1</v>
      </c>
      <c r="I355" s="15" t="s">
        <v>35</v>
      </c>
      <c r="J355" s="3">
        <v>46.063600000000001</v>
      </c>
      <c r="K355" s="40">
        <f t="shared" si="176"/>
        <v>46.063600000000001</v>
      </c>
      <c r="L355" s="40">
        <v>33.356400000000001</v>
      </c>
      <c r="M355" s="40">
        <f t="shared" si="177"/>
        <v>33.356400000000001</v>
      </c>
      <c r="N355" s="3">
        <v>79.42</v>
      </c>
      <c r="O355" s="4">
        <f t="shared" si="179"/>
        <v>79.42</v>
      </c>
      <c r="P355" s="9"/>
    </row>
    <row r="356" spans="1:16" s="8" customFormat="1" ht="14.4" x14ac:dyDescent="0.25">
      <c r="A356" s="35">
        <f>IF(I356&lt;&gt;"",1+MAX($A$1:A355),"")</f>
        <v>233</v>
      </c>
      <c r="B356" s="37" t="s">
        <v>607</v>
      </c>
      <c r="C356" s="37" t="s">
        <v>607</v>
      </c>
      <c r="E356" s="33" t="s">
        <v>401</v>
      </c>
      <c r="F356" s="6">
        <v>1</v>
      </c>
      <c r="G356" s="1">
        <v>0</v>
      </c>
      <c r="H356" s="2">
        <f t="shared" si="178"/>
        <v>1</v>
      </c>
      <c r="I356" s="15" t="s">
        <v>35</v>
      </c>
      <c r="J356" s="3">
        <v>46.191199999999995</v>
      </c>
      <c r="K356" s="40">
        <f t="shared" si="176"/>
        <v>46.191199999999995</v>
      </c>
      <c r="L356" s="40">
        <v>33.448799999999999</v>
      </c>
      <c r="M356" s="40">
        <f t="shared" si="177"/>
        <v>33.448799999999999</v>
      </c>
      <c r="N356" s="3">
        <v>79.64</v>
      </c>
      <c r="O356" s="4">
        <f t="shared" si="179"/>
        <v>79.64</v>
      </c>
      <c r="P356" s="9"/>
    </row>
    <row r="357" spans="1:16" s="8" customFormat="1" ht="14.4" x14ac:dyDescent="0.25">
      <c r="A357" s="35">
        <f>IF(I357&lt;&gt;"",1+MAX($A$1:A356),"")</f>
        <v>234</v>
      </c>
      <c r="B357" s="37" t="s">
        <v>607</v>
      </c>
      <c r="C357" s="37" t="s">
        <v>607</v>
      </c>
      <c r="E357" s="33" t="s">
        <v>402</v>
      </c>
      <c r="F357" s="6">
        <v>1</v>
      </c>
      <c r="G357" s="1">
        <v>0</v>
      </c>
      <c r="H357" s="2">
        <f t="shared" si="178"/>
        <v>1</v>
      </c>
      <c r="I357" s="15" t="s">
        <v>35</v>
      </c>
      <c r="J357" s="3">
        <v>46.318799999999996</v>
      </c>
      <c r="K357" s="40">
        <f t="shared" si="176"/>
        <v>46.318799999999996</v>
      </c>
      <c r="L357" s="40">
        <v>33.541199999999996</v>
      </c>
      <c r="M357" s="40">
        <f t="shared" si="177"/>
        <v>33.541199999999996</v>
      </c>
      <c r="N357" s="3">
        <v>79.86</v>
      </c>
      <c r="O357" s="4">
        <f t="shared" si="179"/>
        <v>79.86</v>
      </c>
      <c r="P357" s="9"/>
    </row>
    <row r="358" spans="1:16" s="8" customFormat="1" ht="14.4" x14ac:dyDescent="0.25">
      <c r="A358" s="35">
        <f>IF(I358&lt;&gt;"",1+MAX($A$1:A357),"")</f>
        <v>235</v>
      </c>
      <c r="B358" s="37" t="s">
        <v>607</v>
      </c>
      <c r="C358" s="37" t="s">
        <v>607</v>
      </c>
      <c r="E358" s="33" t="s">
        <v>403</v>
      </c>
      <c r="F358" s="6">
        <v>1</v>
      </c>
      <c r="G358" s="1">
        <v>0</v>
      </c>
      <c r="H358" s="2">
        <f t="shared" si="174"/>
        <v>1</v>
      </c>
      <c r="I358" s="15" t="s">
        <v>35</v>
      </c>
      <c r="J358" s="3">
        <v>46.446399999999997</v>
      </c>
      <c r="K358" s="40">
        <f t="shared" si="176"/>
        <v>46.446399999999997</v>
      </c>
      <c r="L358" s="40">
        <v>33.633600000000001</v>
      </c>
      <c r="M358" s="40">
        <f t="shared" si="177"/>
        <v>33.633600000000001</v>
      </c>
      <c r="N358" s="3">
        <v>80.08</v>
      </c>
      <c r="O358" s="4">
        <f t="shared" si="175"/>
        <v>80.08</v>
      </c>
      <c r="P358" s="9"/>
    </row>
    <row r="359" spans="1:16" s="8" customFormat="1" ht="14.4" x14ac:dyDescent="0.25">
      <c r="A359" s="35">
        <f>IF(I359&lt;&gt;"",1+MAX($A$1:A358),"")</f>
        <v>236</v>
      </c>
      <c r="B359" s="37" t="s">
        <v>607</v>
      </c>
      <c r="C359" s="37" t="s">
        <v>607</v>
      </c>
      <c r="E359" s="33" t="s">
        <v>404</v>
      </c>
      <c r="F359" s="6">
        <v>1</v>
      </c>
      <c r="G359" s="1">
        <v>0</v>
      </c>
      <c r="H359" s="2">
        <f t="shared" si="174"/>
        <v>1</v>
      </c>
      <c r="I359" s="15" t="s">
        <v>35</v>
      </c>
      <c r="J359" s="3">
        <v>46.701600000000006</v>
      </c>
      <c r="K359" s="40">
        <f t="shared" si="176"/>
        <v>46.701600000000006</v>
      </c>
      <c r="L359" s="40">
        <v>33.818400000000004</v>
      </c>
      <c r="M359" s="40">
        <f t="shared" si="177"/>
        <v>33.818400000000004</v>
      </c>
      <c r="N359" s="3">
        <v>80.52000000000001</v>
      </c>
      <c r="O359" s="4">
        <f t="shared" si="175"/>
        <v>80.52000000000001</v>
      </c>
      <c r="P359" s="9"/>
    </row>
    <row r="360" spans="1:16" s="8" customFormat="1" ht="14.4" x14ac:dyDescent="0.25">
      <c r="A360" s="35">
        <f>IF(I360&lt;&gt;"",1+MAX($A$1:A359),"")</f>
        <v>237</v>
      </c>
      <c r="B360" s="37" t="s">
        <v>607</v>
      </c>
      <c r="C360" s="37" t="s">
        <v>607</v>
      </c>
      <c r="E360" s="33" t="s">
        <v>405</v>
      </c>
      <c r="F360" s="6">
        <v>1</v>
      </c>
      <c r="G360" s="1">
        <v>0</v>
      </c>
      <c r="H360" s="2">
        <f t="shared" si="174"/>
        <v>1</v>
      </c>
      <c r="I360" s="15" t="s">
        <v>35</v>
      </c>
      <c r="J360" s="3">
        <v>46.829199999999993</v>
      </c>
      <c r="K360" s="40">
        <f t="shared" si="176"/>
        <v>46.829199999999993</v>
      </c>
      <c r="L360" s="40">
        <v>33.910799999999995</v>
      </c>
      <c r="M360" s="40">
        <f t="shared" si="177"/>
        <v>33.910799999999995</v>
      </c>
      <c r="N360" s="3">
        <v>80.739999999999995</v>
      </c>
      <c r="O360" s="4">
        <f t="shared" si="175"/>
        <v>80.739999999999995</v>
      </c>
      <c r="P360" s="9"/>
    </row>
    <row r="361" spans="1:16" s="8" customFormat="1" ht="14.4" x14ac:dyDescent="0.25">
      <c r="A361" s="35">
        <f>IF(I361&lt;&gt;"",1+MAX($A$1:A360),"")</f>
        <v>238</v>
      </c>
      <c r="B361" s="37" t="s">
        <v>607</v>
      </c>
      <c r="C361" s="37" t="s">
        <v>607</v>
      </c>
      <c r="E361" s="33" t="s">
        <v>406</v>
      </c>
      <c r="F361" s="6">
        <v>1</v>
      </c>
      <c r="G361" s="1">
        <v>0</v>
      </c>
      <c r="H361" s="2">
        <f t="shared" si="174"/>
        <v>1</v>
      </c>
      <c r="I361" s="15" t="s">
        <v>35</v>
      </c>
      <c r="J361" s="3">
        <v>46.956800000000001</v>
      </c>
      <c r="K361" s="40">
        <f t="shared" si="176"/>
        <v>46.956800000000001</v>
      </c>
      <c r="L361" s="40">
        <v>34.0032</v>
      </c>
      <c r="M361" s="40">
        <f t="shared" si="177"/>
        <v>34.0032</v>
      </c>
      <c r="N361" s="3">
        <v>80.960000000000008</v>
      </c>
      <c r="O361" s="4">
        <f t="shared" si="175"/>
        <v>80.960000000000008</v>
      </c>
      <c r="P361" s="9"/>
    </row>
    <row r="362" spans="1:16" s="8" customFormat="1" ht="14.4" x14ac:dyDescent="0.25">
      <c r="A362" s="35">
        <f>IF(I362&lt;&gt;"",1+MAX($A$1:A361),"")</f>
        <v>239</v>
      </c>
      <c r="B362" s="37" t="s">
        <v>607</v>
      </c>
      <c r="C362" s="37" t="s">
        <v>607</v>
      </c>
      <c r="E362" s="33" t="s">
        <v>407</v>
      </c>
      <c r="F362" s="6">
        <v>1</v>
      </c>
      <c r="G362" s="1">
        <v>0</v>
      </c>
      <c r="H362" s="2">
        <f t="shared" si="174"/>
        <v>1</v>
      </c>
      <c r="I362" s="15" t="s">
        <v>35</v>
      </c>
      <c r="J362" s="3">
        <v>47.084399999999995</v>
      </c>
      <c r="K362" s="40">
        <f t="shared" si="176"/>
        <v>47.084399999999995</v>
      </c>
      <c r="L362" s="40">
        <v>34.095599999999997</v>
      </c>
      <c r="M362" s="40">
        <f t="shared" si="177"/>
        <v>34.095599999999997</v>
      </c>
      <c r="N362" s="3">
        <v>81.179999999999993</v>
      </c>
      <c r="O362" s="4">
        <f t="shared" si="175"/>
        <v>81.179999999999993</v>
      </c>
      <c r="P362" s="9"/>
    </row>
    <row r="363" spans="1:16" s="8" customFormat="1" ht="14.4" x14ac:dyDescent="0.25">
      <c r="A363" s="35">
        <f>IF(I363&lt;&gt;"",1+MAX($A$1:A362),"")</f>
        <v>240</v>
      </c>
      <c r="B363" s="37" t="s">
        <v>607</v>
      </c>
      <c r="C363" s="37" t="s">
        <v>607</v>
      </c>
      <c r="E363" s="33" t="s">
        <v>408</v>
      </c>
      <c r="F363" s="6">
        <v>1</v>
      </c>
      <c r="G363" s="1">
        <v>0</v>
      </c>
      <c r="H363" s="2">
        <f t="shared" si="174"/>
        <v>1</v>
      </c>
      <c r="I363" s="15" t="s">
        <v>35</v>
      </c>
      <c r="J363" s="3">
        <v>47.339599999999997</v>
      </c>
      <c r="K363" s="40">
        <f t="shared" si="176"/>
        <v>47.339599999999997</v>
      </c>
      <c r="L363" s="40">
        <v>34.2804</v>
      </c>
      <c r="M363" s="40">
        <f t="shared" si="177"/>
        <v>34.2804</v>
      </c>
      <c r="N363" s="3">
        <v>81.62</v>
      </c>
      <c r="O363" s="4">
        <f t="shared" si="175"/>
        <v>81.62</v>
      </c>
      <c r="P363" s="9"/>
    </row>
    <row r="364" spans="1:16" s="8" customFormat="1" ht="14.4" x14ac:dyDescent="0.25">
      <c r="A364" s="35">
        <f>IF(I364&lt;&gt;"",1+MAX($A$1:A363),"")</f>
        <v>241</v>
      </c>
      <c r="B364" s="37" t="s">
        <v>607</v>
      </c>
      <c r="C364" s="37" t="s">
        <v>607</v>
      </c>
      <c r="E364" s="33" t="s">
        <v>409</v>
      </c>
      <c r="F364" s="6">
        <v>3</v>
      </c>
      <c r="G364" s="1">
        <v>0</v>
      </c>
      <c r="H364" s="2">
        <f t="shared" si="174"/>
        <v>3</v>
      </c>
      <c r="I364" s="15" t="s">
        <v>35</v>
      </c>
      <c r="J364" s="3">
        <v>170.2184</v>
      </c>
      <c r="K364" s="40">
        <f t="shared" si="176"/>
        <v>510.65520000000004</v>
      </c>
      <c r="L364" s="40">
        <v>123.2616</v>
      </c>
      <c r="M364" s="40">
        <f t="shared" si="177"/>
        <v>369.78480000000002</v>
      </c>
      <c r="N364" s="3">
        <v>293.48</v>
      </c>
      <c r="O364" s="4">
        <f t="shared" si="175"/>
        <v>880.44</v>
      </c>
      <c r="P364" s="9"/>
    </row>
    <row r="365" spans="1:16" s="8" customFormat="1" ht="14.4" x14ac:dyDescent="0.25">
      <c r="A365" s="35">
        <f>IF(I365&lt;&gt;"",1+MAX($A$1:A364),"")</f>
        <v>242</v>
      </c>
      <c r="B365" s="37" t="s">
        <v>607</v>
      </c>
      <c r="C365" s="37" t="s">
        <v>607</v>
      </c>
      <c r="E365" s="33" t="s">
        <v>410</v>
      </c>
      <c r="F365" s="6">
        <v>2</v>
      </c>
      <c r="G365" s="1">
        <v>0</v>
      </c>
      <c r="H365" s="2">
        <f t="shared" si="174"/>
        <v>2</v>
      </c>
      <c r="I365" s="15" t="s">
        <v>35</v>
      </c>
      <c r="J365" s="3">
        <v>170.34599999999998</v>
      </c>
      <c r="K365" s="40">
        <f t="shared" si="176"/>
        <v>340.69199999999995</v>
      </c>
      <c r="L365" s="40">
        <v>123.35399999999998</v>
      </c>
      <c r="M365" s="40">
        <f t="shared" si="177"/>
        <v>246.70799999999997</v>
      </c>
      <c r="N365" s="3">
        <v>293.7</v>
      </c>
      <c r="O365" s="4">
        <f t="shared" si="175"/>
        <v>587.4</v>
      </c>
      <c r="P365" s="9"/>
    </row>
    <row r="366" spans="1:16" s="8" customFormat="1" ht="14.4" x14ac:dyDescent="0.25">
      <c r="A366" s="35">
        <f>IF(I366&lt;&gt;"",1+MAX($A$1:A365),"")</f>
        <v>243</v>
      </c>
      <c r="B366" s="37" t="s">
        <v>607</v>
      </c>
      <c r="C366" s="37" t="s">
        <v>607</v>
      </c>
      <c r="E366" s="33" t="s">
        <v>411</v>
      </c>
      <c r="F366" s="6">
        <v>2</v>
      </c>
      <c r="G366" s="1">
        <v>0</v>
      </c>
      <c r="H366" s="2">
        <f t="shared" si="174"/>
        <v>2</v>
      </c>
      <c r="I366" s="15" t="s">
        <v>35</v>
      </c>
      <c r="J366" s="3">
        <v>170.47359999999998</v>
      </c>
      <c r="K366" s="40">
        <f t="shared" si="176"/>
        <v>340.94719999999995</v>
      </c>
      <c r="L366" s="40">
        <v>123.44639999999998</v>
      </c>
      <c r="M366" s="40">
        <f t="shared" si="177"/>
        <v>246.89279999999997</v>
      </c>
      <c r="N366" s="3">
        <v>293.91999999999996</v>
      </c>
      <c r="O366" s="4">
        <f t="shared" si="175"/>
        <v>587.83999999999992</v>
      </c>
      <c r="P366" s="9"/>
    </row>
    <row r="367" spans="1:16" s="8" customFormat="1" ht="14.4" x14ac:dyDescent="0.25">
      <c r="A367" s="35">
        <f>IF(I367&lt;&gt;"",1+MAX($A$1:A366),"")</f>
        <v>244</v>
      </c>
      <c r="B367" s="37" t="s">
        <v>607</v>
      </c>
      <c r="C367" s="37" t="s">
        <v>607</v>
      </c>
      <c r="E367" s="33" t="s">
        <v>412</v>
      </c>
      <c r="F367" s="6">
        <v>1</v>
      </c>
      <c r="G367" s="1">
        <v>0</v>
      </c>
      <c r="H367" s="2">
        <f t="shared" si="174"/>
        <v>1</v>
      </c>
      <c r="I367" s="15" t="s">
        <v>35</v>
      </c>
      <c r="J367" s="3">
        <v>170.60119999999998</v>
      </c>
      <c r="K367" s="40">
        <f t="shared" si="176"/>
        <v>170.60119999999998</v>
      </c>
      <c r="L367" s="40">
        <v>123.53879999999999</v>
      </c>
      <c r="M367" s="40">
        <f t="shared" si="177"/>
        <v>123.53879999999999</v>
      </c>
      <c r="N367" s="3">
        <v>294.14</v>
      </c>
      <c r="O367" s="4">
        <f t="shared" si="175"/>
        <v>294.14</v>
      </c>
      <c r="P367" s="9"/>
    </row>
    <row r="368" spans="1:16" s="8" customFormat="1" ht="14.4" x14ac:dyDescent="0.25">
      <c r="A368" s="35">
        <f>IF(I368&lt;&gt;"",1+MAX($A$1:A367),"")</f>
        <v>245</v>
      </c>
      <c r="B368" s="37" t="s">
        <v>607</v>
      </c>
      <c r="C368" s="37" t="s">
        <v>607</v>
      </c>
      <c r="E368" s="33" t="s">
        <v>413</v>
      </c>
      <c r="F368" s="6">
        <v>2</v>
      </c>
      <c r="G368" s="1">
        <v>0</v>
      </c>
      <c r="H368" s="2">
        <f t="shared" si="174"/>
        <v>2</v>
      </c>
      <c r="I368" s="15" t="s">
        <v>35</v>
      </c>
      <c r="J368" s="3">
        <v>170.09079999999997</v>
      </c>
      <c r="K368" s="40">
        <f t="shared" si="176"/>
        <v>340.18159999999995</v>
      </c>
      <c r="L368" s="40">
        <v>123.16919999999999</v>
      </c>
      <c r="M368" s="40">
        <f t="shared" si="177"/>
        <v>246.33839999999998</v>
      </c>
      <c r="N368" s="3">
        <v>293.26</v>
      </c>
      <c r="O368" s="4">
        <f t="shared" si="175"/>
        <v>586.52</v>
      </c>
      <c r="P368" s="9"/>
    </row>
    <row r="369" spans="1:16" s="8" customFormat="1" ht="14.4" x14ac:dyDescent="0.25">
      <c r="A369" s="35">
        <f>IF(I369&lt;&gt;"",1+MAX($A$1:A368),"")</f>
        <v>246</v>
      </c>
      <c r="B369" s="37" t="s">
        <v>607</v>
      </c>
      <c r="C369" s="37" t="s">
        <v>607</v>
      </c>
      <c r="E369" s="33" t="s">
        <v>414</v>
      </c>
      <c r="F369" s="6">
        <v>1</v>
      </c>
      <c r="G369" s="1">
        <v>0</v>
      </c>
      <c r="H369" s="2">
        <f t="shared" si="174"/>
        <v>1</v>
      </c>
      <c r="I369" s="15" t="s">
        <v>35</v>
      </c>
      <c r="J369" s="3">
        <v>169.9632</v>
      </c>
      <c r="K369" s="40">
        <f t="shared" si="176"/>
        <v>169.9632</v>
      </c>
      <c r="L369" s="40">
        <v>123.07680000000001</v>
      </c>
      <c r="M369" s="40">
        <f t="shared" si="177"/>
        <v>123.07680000000001</v>
      </c>
      <c r="N369" s="3">
        <v>293.04000000000002</v>
      </c>
      <c r="O369" s="4">
        <f t="shared" si="175"/>
        <v>293.04000000000002</v>
      </c>
      <c r="P369" s="9"/>
    </row>
    <row r="370" spans="1:16" x14ac:dyDescent="0.25">
      <c r="A370" s="35" t="str">
        <f>IF(I370&lt;&gt;"",1+MAX($A$1:A369),"")</f>
        <v/>
      </c>
      <c r="B370" s="66"/>
      <c r="C370" s="67"/>
      <c r="D370" s="23"/>
      <c r="E370" s="24"/>
      <c r="F370" s="56"/>
      <c r="G370" s="8"/>
      <c r="H370" s="8"/>
      <c r="J370" s="40"/>
      <c r="K370" s="40"/>
      <c r="L370" s="40"/>
      <c r="M370" s="40"/>
      <c r="N370" s="8"/>
      <c r="O370" s="8"/>
      <c r="P370" s="25"/>
    </row>
    <row r="371" spans="1:16" x14ac:dyDescent="0.25">
      <c r="A371" s="35" t="str">
        <f>IF(I371&lt;&gt;"",1+MAX($A$1:A370),"")</f>
        <v/>
      </c>
      <c r="B371" s="66"/>
      <c r="C371" s="67"/>
      <c r="D371" s="47"/>
      <c r="E371" s="55" t="s">
        <v>85</v>
      </c>
      <c r="F371" s="56"/>
      <c r="G371" s="8"/>
      <c r="H371" s="8"/>
      <c r="J371" s="40"/>
      <c r="K371" s="40"/>
      <c r="L371" s="40"/>
      <c r="M371" s="40"/>
      <c r="N371" s="8"/>
      <c r="O371" s="8"/>
      <c r="P371" s="25"/>
    </row>
    <row r="372" spans="1:16" s="8" customFormat="1" ht="14.4" x14ac:dyDescent="0.25">
      <c r="A372" s="35">
        <f>IF(I372&lt;&gt;"",1+MAX($A$1:A371),"")</f>
        <v>247</v>
      </c>
      <c r="B372" s="37" t="s">
        <v>607</v>
      </c>
      <c r="C372" s="37" t="s">
        <v>607</v>
      </c>
      <c r="E372" s="33" t="s">
        <v>287</v>
      </c>
      <c r="F372" s="6">
        <v>3</v>
      </c>
      <c r="G372" s="1">
        <v>0</v>
      </c>
      <c r="H372" s="2">
        <f t="shared" ref="H372" si="180">F372*(1+G372)</f>
        <v>3</v>
      </c>
      <c r="I372" s="15" t="s">
        <v>35</v>
      </c>
      <c r="J372" s="3">
        <v>59.768999999999991</v>
      </c>
      <c r="K372" s="40">
        <f t="shared" ref="K372" si="181">J372*H372</f>
        <v>179.30699999999996</v>
      </c>
      <c r="L372" s="40">
        <v>43.280999999999999</v>
      </c>
      <c r="M372" s="40">
        <f t="shared" ref="M372" si="182">L372*H372</f>
        <v>129.84299999999999</v>
      </c>
      <c r="N372" s="3">
        <v>103.05</v>
      </c>
      <c r="O372" s="4">
        <f t="shared" ref="O372" si="183">N372*H372</f>
        <v>309.14999999999998</v>
      </c>
      <c r="P372" s="98"/>
    </row>
    <row r="373" spans="1:16" s="8" customFormat="1" ht="14.4" x14ac:dyDescent="0.25">
      <c r="A373" s="35">
        <f>IF(I373&lt;&gt;"",1+MAX($A$1:A372),"")</f>
        <v>248</v>
      </c>
      <c r="B373" s="37" t="s">
        <v>607</v>
      </c>
      <c r="C373" s="37" t="s">
        <v>607</v>
      </c>
      <c r="E373" s="33" t="s">
        <v>288</v>
      </c>
      <c r="F373" s="6">
        <v>1</v>
      </c>
      <c r="G373" s="1">
        <v>0</v>
      </c>
      <c r="H373" s="2">
        <f t="shared" ref="H373:H407" si="184">F373*(1+G373)</f>
        <v>1</v>
      </c>
      <c r="I373" s="15" t="s">
        <v>35</v>
      </c>
      <c r="J373" s="3">
        <v>48.545999999999992</v>
      </c>
      <c r="K373" s="40">
        <f t="shared" ref="K373:K380" si="185">J373*H373</f>
        <v>48.545999999999992</v>
      </c>
      <c r="L373" s="40">
        <v>35.153999999999996</v>
      </c>
      <c r="M373" s="40">
        <f t="shared" ref="M373:M380" si="186">L373*H373</f>
        <v>35.153999999999996</v>
      </c>
      <c r="N373" s="3">
        <v>83.699999999999989</v>
      </c>
      <c r="O373" s="4">
        <f t="shared" ref="O373:O407" si="187">N373*H373</f>
        <v>83.699999999999989</v>
      </c>
      <c r="P373" s="9"/>
    </row>
    <row r="374" spans="1:16" s="8" customFormat="1" ht="14.4" x14ac:dyDescent="0.25">
      <c r="A374" s="35">
        <f>IF(I374&lt;&gt;"",1+MAX($A$1:A373),"")</f>
        <v>249</v>
      </c>
      <c r="B374" s="37" t="s">
        <v>607</v>
      </c>
      <c r="C374" s="37" t="s">
        <v>607</v>
      </c>
      <c r="E374" s="33" t="s">
        <v>289</v>
      </c>
      <c r="F374" s="6">
        <v>1</v>
      </c>
      <c r="G374" s="1">
        <v>0</v>
      </c>
      <c r="H374" s="2">
        <f t="shared" si="184"/>
        <v>1</v>
      </c>
      <c r="I374" s="15" t="s">
        <v>35</v>
      </c>
      <c r="J374" s="3">
        <v>48.343000000000004</v>
      </c>
      <c r="K374" s="40">
        <f t="shared" si="185"/>
        <v>48.343000000000004</v>
      </c>
      <c r="L374" s="40">
        <v>35.007000000000005</v>
      </c>
      <c r="M374" s="40">
        <f t="shared" si="186"/>
        <v>35.007000000000005</v>
      </c>
      <c r="N374" s="3">
        <v>83.350000000000009</v>
      </c>
      <c r="O374" s="4">
        <f t="shared" si="187"/>
        <v>83.350000000000009</v>
      </c>
      <c r="P374" s="9"/>
    </row>
    <row r="375" spans="1:16" s="8" customFormat="1" ht="14.4" x14ac:dyDescent="0.25">
      <c r="A375" s="35">
        <f>IF(I375&lt;&gt;"",1+MAX($A$1:A374),"")</f>
        <v>250</v>
      </c>
      <c r="B375" s="37" t="s">
        <v>607</v>
      </c>
      <c r="C375" s="37" t="s">
        <v>607</v>
      </c>
      <c r="E375" s="33" t="s">
        <v>290</v>
      </c>
      <c r="F375" s="6">
        <v>1</v>
      </c>
      <c r="G375" s="1">
        <v>0</v>
      </c>
      <c r="H375" s="2">
        <f t="shared" ref="H375:H406" si="188">F375*(1+G375)</f>
        <v>1</v>
      </c>
      <c r="I375" s="15" t="s">
        <v>35</v>
      </c>
      <c r="J375" s="3">
        <v>48.168999999999997</v>
      </c>
      <c r="K375" s="40">
        <f t="shared" si="185"/>
        <v>48.168999999999997</v>
      </c>
      <c r="L375" s="40">
        <v>34.881</v>
      </c>
      <c r="M375" s="40">
        <f t="shared" si="186"/>
        <v>34.881</v>
      </c>
      <c r="N375" s="3">
        <v>83.05</v>
      </c>
      <c r="O375" s="4">
        <f t="shared" ref="O375:O406" si="189">N375*H375</f>
        <v>83.05</v>
      </c>
      <c r="P375" s="9"/>
    </row>
    <row r="376" spans="1:16" s="8" customFormat="1" ht="14.4" x14ac:dyDescent="0.25">
      <c r="A376" s="35">
        <f>IF(I376&lt;&gt;"",1+MAX($A$1:A375),"")</f>
        <v>251</v>
      </c>
      <c r="B376" s="37" t="s">
        <v>607</v>
      </c>
      <c r="C376" s="37" t="s">
        <v>607</v>
      </c>
      <c r="E376" s="33" t="s">
        <v>1217</v>
      </c>
      <c r="F376" s="6">
        <v>2</v>
      </c>
      <c r="G376" s="1">
        <v>0</v>
      </c>
      <c r="H376" s="2">
        <f t="shared" si="188"/>
        <v>2</v>
      </c>
      <c r="I376" s="15" t="s">
        <v>35</v>
      </c>
      <c r="J376" s="3">
        <v>59.798000000000002</v>
      </c>
      <c r="K376" s="40">
        <f t="shared" si="185"/>
        <v>119.596</v>
      </c>
      <c r="L376" s="40">
        <v>43.302</v>
      </c>
      <c r="M376" s="40">
        <f t="shared" si="186"/>
        <v>86.603999999999999</v>
      </c>
      <c r="N376" s="3">
        <v>103.10000000000001</v>
      </c>
      <c r="O376" s="4">
        <f t="shared" si="189"/>
        <v>206.20000000000002</v>
      </c>
      <c r="P376" s="9"/>
    </row>
    <row r="377" spans="1:16" s="8" customFormat="1" ht="14.4" x14ac:dyDescent="0.25">
      <c r="A377" s="35">
        <f>IF(I377&lt;&gt;"",1+MAX($A$1:A376),"")</f>
        <v>252</v>
      </c>
      <c r="B377" s="37" t="s">
        <v>607</v>
      </c>
      <c r="C377" s="37" t="s">
        <v>607</v>
      </c>
      <c r="E377" s="33" t="s">
        <v>291</v>
      </c>
      <c r="F377" s="6">
        <v>1</v>
      </c>
      <c r="G377" s="1">
        <v>0</v>
      </c>
      <c r="H377" s="2">
        <f t="shared" si="188"/>
        <v>1</v>
      </c>
      <c r="I377" s="15" t="s">
        <v>35</v>
      </c>
      <c r="J377" s="3">
        <v>59.826999999999991</v>
      </c>
      <c r="K377" s="40">
        <f t="shared" si="185"/>
        <v>59.826999999999991</v>
      </c>
      <c r="L377" s="40">
        <v>43.322999999999993</v>
      </c>
      <c r="M377" s="40">
        <f t="shared" si="186"/>
        <v>43.322999999999993</v>
      </c>
      <c r="N377" s="3">
        <v>103.14999999999999</v>
      </c>
      <c r="O377" s="4">
        <f t="shared" si="189"/>
        <v>103.14999999999999</v>
      </c>
      <c r="P377" s="9"/>
    </row>
    <row r="378" spans="1:16" s="8" customFormat="1" ht="14.4" x14ac:dyDescent="0.25">
      <c r="A378" s="35">
        <f>IF(I378&lt;&gt;"",1+MAX($A$1:A377),"")</f>
        <v>253</v>
      </c>
      <c r="B378" s="37" t="s">
        <v>607</v>
      </c>
      <c r="C378" s="37" t="s">
        <v>607</v>
      </c>
      <c r="E378" s="33" t="s">
        <v>292</v>
      </c>
      <c r="F378" s="6">
        <v>2</v>
      </c>
      <c r="G378" s="1">
        <v>0</v>
      </c>
      <c r="H378" s="2">
        <f t="shared" si="188"/>
        <v>2</v>
      </c>
      <c r="I378" s="15" t="s">
        <v>35</v>
      </c>
      <c r="J378" s="3">
        <v>59.855999999999995</v>
      </c>
      <c r="K378" s="40">
        <f t="shared" si="185"/>
        <v>119.71199999999999</v>
      </c>
      <c r="L378" s="40">
        <v>43.344000000000001</v>
      </c>
      <c r="M378" s="40">
        <f t="shared" si="186"/>
        <v>86.688000000000002</v>
      </c>
      <c r="N378" s="3">
        <v>103.2</v>
      </c>
      <c r="O378" s="4">
        <f t="shared" si="189"/>
        <v>206.4</v>
      </c>
      <c r="P378" s="9"/>
    </row>
    <row r="379" spans="1:16" s="8" customFormat="1" ht="14.4" x14ac:dyDescent="0.25">
      <c r="A379" s="35">
        <f>IF(I379&lt;&gt;"",1+MAX($A$1:A378),"")</f>
        <v>254</v>
      </c>
      <c r="B379" s="37" t="s">
        <v>607</v>
      </c>
      <c r="C379" s="37" t="s">
        <v>607</v>
      </c>
      <c r="E379" s="33" t="s">
        <v>293</v>
      </c>
      <c r="F379" s="6">
        <v>1</v>
      </c>
      <c r="G379" s="1">
        <v>0</v>
      </c>
      <c r="H379" s="2">
        <f t="shared" si="188"/>
        <v>1</v>
      </c>
      <c r="I379" s="15" t="s">
        <v>35</v>
      </c>
      <c r="J379" s="3">
        <v>59.884999999999998</v>
      </c>
      <c r="K379" s="40">
        <f t="shared" si="185"/>
        <v>59.884999999999998</v>
      </c>
      <c r="L379" s="40">
        <v>43.364999999999995</v>
      </c>
      <c r="M379" s="40">
        <f t="shared" si="186"/>
        <v>43.364999999999995</v>
      </c>
      <c r="N379" s="3">
        <v>103.25</v>
      </c>
      <c r="O379" s="4">
        <f t="shared" si="189"/>
        <v>103.25</v>
      </c>
      <c r="P379" s="9"/>
    </row>
    <row r="380" spans="1:16" s="8" customFormat="1" ht="14.4" x14ac:dyDescent="0.25">
      <c r="A380" s="35">
        <f>IF(I380&lt;&gt;"",1+MAX($A$1:A379),"")</f>
        <v>255</v>
      </c>
      <c r="B380" s="37" t="s">
        <v>607</v>
      </c>
      <c r="C380" s="37" t="s">
        <v>607</v>
      </c>
      <c r="E380" s="33" t="s">
        <v>294</v>
      </c>
      <c r="F380" s="6">
        <v>2</v>
      </c>
      <c r="G380" s="1">
        <v>0</v>
      </c>
      <c r="H380" s="2">
        <f t="shared" si="188"/>
        <v>2</v>
      </c>
      <c r="I380" s="15" t="s">
        <v>35</v>
      </c>
      <c r="J380" s="3">
        <v>59.913999999999994</v>
      </c>
      <c r="K380" s="40">
        <f t="shared" si="185"/>
        <v>119.82799999999999</v>
      </c>
      <c r="L380" s="40">
        <v>43.385999999999996</v>
      </c>
      <c r="M380" s="40">
        <f t="shared" si="186"/>
        <v>86.771999999999991</v>
      </c>
      <c r="N380" s="3">
        <v>103.3</v>
      </c>
      <c r="O380" s="4">
        <f t="shared" si="189"/>
        <v>206.6</v>
      </c>
      <c r="P380" s="9"/>
    </row>
    <row r="381" spans="1:16" s="8" customFormat="1" ht="14.4" x14ac:dyDescent="0.25">
      <c r="A381" s="35" t="str">
        <f>IF(I381&lt;&gt;"",1+MAX($A$1:A380),"")</f>
        <v/>
      </c>
      <c r="B381" s="37"/>
      <c r="C381" s="37"/>
      <c r="E381" s="33"/>
      <c r="F381" s="6"/>
      <c r="G381" s="1"/>
      <c r="H381" s="2"/>
      <c r="I381" s="15"/>
      <c r="J381" s="3"/>
      <c r="K381" s="40"/>
      <c r="L381" s="40"/>
      <c r="M381" s="40"/>
      <c r="N381" s="3"/>
      <c r="O381" s="4"/>
      <c r="P381" s="9"/>
    </row>
    <row r="382" spans="1:16" s="8" customFormat="1" ht="14.4" x14ac:dyDescent="0.25">
      <c r="A382" s="35">
        <f>IF(I382&lt;&gt;"",1+MAX($A$1:A381),"")</f>
        <v>256</v>
      </c>
      <c r="B382" s="37" t="s">
        <v>607</v>
      </c>
      <c r="C382" s="37" t="s">
        <v>607</v>
      </c>
      <c r="E382" s="33" t="s">
        <v>295</v>
      </c>
      <c r="F382" s="6">
        <v>5</v>
      </c>
      <c r="G382" s="1">
        <v>0</v>
      </c>
      <c r="H382" s="2">
        <f t="shared" si="188"/>
        <v>5</v>
      </c>
      <c r="I382" s="15" t="s">
        <v>35</v>
      </c>
      <c r="J382" s="3">
        <v>120.89519999999999</v>
      </c>
      <c r="K382" s="40">
        <f t="shared" ref="K382" si="190">J382*H382</f>
        <v>604.47599999999989</v>
      </c>
      <c r="L382" s="40">
        <v>87.544799999999995</v>
      </c>
      <c r="M382" s="40">
        <f t="shared" ref="M382" si="191">L382*H382</f>
        <v>437.72399999999999</v>
      </c>
      <c r="N382" s="3">
        <v>208.44</v>
      </c>
      <c r="O382" s="4">
        <f t="shared" si="189"/>
        <v>1042.2</v>
      </c>
      <c r="P382" s="9"/>
    </row>
    <row r="383" spans="1:16" s="8" customFormat="1" ht="14.4" x14ac:dyDescent="0.25">
      <c r="A383" s="35">
        <f>IF(I383&lt;&gt;"",1+MAX($A$1:A382),"")</f>
        <v>257</v>
      </c>
      <c r="B383" s="37" t="s">
        <v>607</v>
      </c>
      <c r="C383" s="37" t="s">
        <v>607</v>
      </c>
      <c r="E383" s="33" t="s">
        <v>296</v>
      </c>
      <c r="F383" s="6">
        <v>5</v>
      </c>
      <c r="G383" s="1">
        <v>0</v>
      </c>
      <c r="H383" s="2">
        <f t="shared" si="188"/>
        <v>5</v>
      </c>
      <c r="I383" s="15" t="s">
        <v>35</v>
      </c>
      <c r="J383" s="3">
        <v>81.599039999999988</v>
      </c>
      <c r="K383" s="40">
        <f t="shared" ref="K383:K404" si="192">J383*H383</f>
        <v>407.99519999999995</v>
      </c>
      <c r="L383" s="40">
        <v>59.088959999999993</v>
      </c>
      <c r="M383" s="40">
        <f t="shared" ref="M383:M404" si="193">L383*H383</f>
        <v>295.44479999999999</v>
      </c>
      <c r="N383" s="3">
        <v>140.68799999999999</v>
      </c>
      <c r="O383" s="4">
        <f t="shared" si="189"/>
        <v>703.43999999999994</v>
      </c>
      <c r="P383" s="9"/>
    </row>
    <row r="384" spans="1:16" s="8" customFormat="1" ht="14.4" x14ac:dyDescent="0.25">
      <c r="A384" s="35">
        <f>IF(I384&lt;&gt;"",1+MAX($A$1:A383),"")</f>
        <v>258</v>
      </c>
      <c r="B384" s="37" t="s">
        <v>607</v>
      </c>
      <c r="C384" s="37" t="s">
        <v>607</v>
      </c>
      <c r="E384" s="33" t="s">
        <v>297</v>
      </c>
      <c r="F384" s="6">
        <v>1</v>
      </c>
      <c r="G384" s="1">
        <v>0</v>
      </c>
      <c r="H384" s="2">
        <f t="shared" si="188"/>
        <v>1</v>
      </c>
      <c r="I384" s="15" t="s">
        <v>35</v>
      </c>
      <c r="J384" s="3">
        <v>29.190239999999999</v>
      </c>
      <c r="K384" s="40">
        <f t="shared" si="192"/>
        <v>29.190239999999999</v>
      </c>
      <c r="L384" s="40">
        <v>21.13776</v>
      </c>
      <c r="M384" s="40">
        <f t="shared" si="193"/>
        <v>21.13776</v>
      </c>
      <c r="N384" s="3">
        <v>50.328000000000003</v>
      </c>
      <c r="O384" s="4">
        <f t="shared" si="189"/>
        <v>50.328000000000003</v>
      </c>
      <c r="P384" s="9"/>
    </row>
    <row r="385" spans="1:16" s="8" customFormat="1" ht="14.4" x14ac:dyDescent="0.25">
      <c r="A385" s="35">
        <f>IF(I385&lt;&gt;"",1+MAX($A$1:A384),"")</f>
        <v>259</v>
      </c>
      <c r="B385" s="37" t="s">
        <v>607</v>
      </c>
      <c r="C385" s="37" t="s">
        <v>607</v>
      </c>
      <c r="E385" s="33" t="s">
        <v>298</v>
      </c>
      <c r="F385" s="6">
        <v>1</v>
      </c>
      <c r="G385" s="1">
        <v>0</v>
      </c>
      <c r="H385" s="2">
        <f t="shared" si="188"/>
        <v>1</v>
      </c>
      <c r="I385" s="15" t="s">
        <v>35</v>
      </c>
      <c r="J385" s="3">
        <v>32.698079999999997</v>
      </c>
      <c r="K385" s="40">
        <f t="shared" si="192"/>
        <v>32.698079999999997</v>
      </c>
      <c r="L385" s="40">
        <v>23.67792</v>
      </c>
      <c r="M385" s="40">
        <f t="shared" si="193"/>
        <v>23.67792</v>
      </c>
      <c r="N385" s="3">
        <v>56.376000000000005</v>
      </c>
      <c r="O385" s="4">
        <f t="shared" si="189"/>
        <v>56.376000000000005</v>
      </c>
      <c r="P385" s="9"/>
    </row>
    <row r="386" spans="1:16" s="8" customFormat="1" ht="14.4" x14ac:dyDescent="0.25">
      <c r="A386" s="35">
        <f>IF(I386&lt;&gt;"",1+MAX($A$1:A385),"")</f>
        <v>260</v>
      </c>
      <c r="B386" s="37" t="s">
        <v>607</v>
      </c>
      <c r="C386" s="37" t="s">
        <v>607</v>
      </c>
      <c r="E386" s="33" t="s">
        <v>299</v>
      </c>
      <c r="F386" s="6">
        <v>1</v>
      </c>
      <c r="G386" s="1">
        <v>0</v>
      </c>
      <c r="H386" s="2">
        <f t="shared" si="188"/>
        <v>1</v>
      </c>
      <c r="I386" s="15" t="s">
        <v>35</v>
      </c>
      <c r="J386" s="3">
        <v>36.205919999999999</v>
      </c>
      <c r="K386" s="40">
        <f t="shared" si="192"/>
        <v>36.205919999999999</v>
      </c>
      <c r="L386" s="40">
        <v>26.21808</v>
      </c>
      <c r="M386" s="40">
        <f t="shared" si="193"/>
        <v>26.21808</v>
      </c>
      <c r="N386" s="3">
        <v>62.423999999999999</v>
      </c>
      <c r="O386" s="4">
        <f t="shared" si="189"/>
        <v>62.423999999999999</v>
      </c>
      <c r="P386" s="9"/>
    </row>
    <row r="387" spans="1:16" s="8" customFormat="1" ht="14.4" x14ac:dyDescent="0.25">
      <c r="A387" s="35">
        <f>IF(I387&lt;&gt;"",1+MAX($A$1:A386),"")</f>
        <v>261</v>
      </c>
      <c r="B387" s="37" t="s">
        <v>607</v>
      </c>
      <c r="C387" s="37" t="s">
        <v>607</v>
      </c>
      <c r="E387" s="33" t="s">
        <v>300</v>
      </c>
      <c r="F387" s="6">
        <v>1</v>
      </c>
      <c r="G387" s="1">
        <v>0</v>
      </c>
      <c r="H387" s="2">
        <f t="shared" si="188"/>
        <v>1</v>
      </c>
      <c r="I387" s="15" t="s">
        <v>35</v>
      </c>
      <c r="J387" s="3">
        <v>25.640639999999998</v>
      </c>
      <c r="K387" s="40">
        <f t="shared" si="192"/>
        <v>25.640639999999998</v>
      </c>
      <c r="L387" s="40">
        <v>18.567359999999997</v>
      </c>
      <c r="M387" s="40">
        <f t="shared" si="193"/>
        <v>18.567359999999997</v>
      </c>
      <c r="N387" s="3">
        <v>44.207999999999998</v>
      </c>
      <c r="O387" s="4">
        <f t="shared" si="189"/>
        <v>44.207999999999998</v>
      </c>
      <c r="P387" s="9"/>
    </row>
    <row r="388" spans="1:16" s="8" customFormat="1" ht="14.4" x14ac:dyDescent="0.25">
      <c r="A388" s="35">
        <f>IF(I388&lt;&gt;"",1+MAX($A$1:A387),"")</f>
        <v>262</v>
      </c>
      <c r="B388" s="37" t="s">
        <v>607</v>
      </c>
      <c r="C388" s="37" t="s">
        <v>607</v>
      </c>
      <c r="E388" s="33" t="s">
        <v>301</v>
      </c>
      <c r="F388" s="6">
        <v>1</v>
      </c>
      <c r="G388" s="1">
        <v>0</v>
      </c>
      <c r="H388" s="2">
        <f t="shared" si="188"/>
        <v>1</v>
      </c>
      <c r="I388" s="15" t="s">
        <v>35</v>
      </c>
      <c r="J388" s="3">
        <v>22.132799999999996</v>
      </c>
      <c r="K388" s="40">
        <f t="shared" si="192"/>
        <v>22.132799999999996</v>
      </c>
      <c r="L388" s="40">
        <v>16.027199999999997</v>
      </c>
      <c r="M388" s="40">
        <f t="shared" si="193"/>
        <v>16.027199999999997</v>
      </c>
      <c r="N388" s="3">
        <v>38.159999999999997</v>
      </c>
      <c r="O388" s="4">
        <f t="shared" si="189"/>
        <v>38.159999999999997</v>
      </c>
      <c r="P388" s="9"/>
    </row>
    <row r="389" spans="1:16" s="8" customFormat="1" ht="14.4" x14ac:dyDescent="0.25">
      <c r="A389" s="35">
        <f>IF(I389&lt;&gt;"",1+MAX($A$1:A388),"")</f>
        <v>263</v>
      </c>
      <c r="B389" s="37" t="s">
        <v>607</v>
      </c>
      <c r="C389" s="37" t="s">
        <v>607</v>
      </c>
      <c r="E389" s="33" t="s">
        <v>302</v>
      </c>
      <c r="F389" s="6">
        <v>1</v>
      </c>
      <c r="G389" s="1">
        <v>0</v>
      </c>
      <c r="H389" s="2">
        <f t="shared" si="188"/>
        <v>1</v>
      </c>
      <c r="I389" s="15" t="s">
        <v>35</v>
      </c>
      <c r="J389" s="3">
        <v>18.624960000000002</v>
      </c>
      <c r="K389" s="40">
        <f t="shared" si="192"/>
        <v>18.624960000000002</v>
      </c>
      <c r="L389" s="40">
        <v>13.48704</v>
      </c>
      <c r="M389" s="40">
        <f t="shared" si="193"/>
        <v>13.48704</v>
      </c>
      <c r="N389" s="3">
        <v>32.112000000000002</v>
      </c>
      <c r="O389" s="4">
        <f t="shared" si="189"/>
        <v>32.112000000000002</v>
      </c>
      <c r="P389" s="9"/>
    </row>
    <row r="390" spans="1:16" s="8" customFormat="1" ht="14.4" x14ac:dyDescent="0.25">
      <c r="A390" s="35">
        <f>IF(I390&lt;&gt;"",1+MAX($A$1:A389),"")</f>
        <v>264</v>
      </c>
      <c r="B390" s="37" t="s">
        <v>607</v>
      </c>
      <c r="C390" s="37" t="s">
        <v>607</v>
      </c>
      <c r="E390" s="33" t="s">
        <v>303</v>
      </c>
      <c r="F390" s="6">
        <v>1</v>
      </c>
      <c r="G390" s="1">
        <v>0</v>
      </c>
      <c r="H390" s="2">
        <f t="shared" si="188"/>
        <v>1</v>
      </c>
      <c r="I390" s="15" t="s">
        <v>35</v>
      </c>
      <c r="J390" s="3">
        <v>15.117119999999998</v>
      </c>
      <c r="K390" s="40">
        <f t="shared" si="192"/>
        <v>15.117119999999998</v>
      </c>
      <c r="L390" s="40">
        <v>10.94688</v>
      </c>
      <c r="M390" s="40">
        <f t="shared" si="193"/>
        <v>10.94688</v>
      </c>
      <c r="N390" s="3">
        <v>26.064</v>
      </c>
      <c r="O390" s="4">
        <f t="shared" si="189"/>
        <v>26.064</v>
      </c>
      <c r="P390" s="9"/>
    </row>
    <row r="391" spans="1:16" s="8" customFormat="1" ht="14.4" x14ac:dyDescent="0.25">
      <c r="A391" s="35">
        <f>IF(I391&lt;&gt;"",1+MAX($A$1:A390),"")</f>
        <v>265</v>
      </c>
      <c r="B391" s="37" t="s">
        <v>607</v>
      </c>
      <c r="C391" s="37" t="s">
        <v>607</v>
      </c>
      <c r="E391" s="33" t="s">
        <v>304</v>
      </c>
      <c r="F391" s="6">
        <v>1</v>
      </c>
      <c r="G391" s="1">
        <v>0</v>
      </c>
      <c r="H391" s="2">
        <f t="shared" si="188"/>
        <v>1</v>
      </c>
      <c r="I391" s="15" t="s">
        <v>35</v>
      </c>
      <c r="J391" s="3">
        <v>11.567519999999998</v>
      </c>
      <c r="K391" s="40">
        <f t="shared" si="192"/>
        <v>11.567519999999998</v>
      </c>
      <c r="L391" s="40">
        <v>8.376479999999999</v>
      </c>
      <c r="M391" s="40">
        <f t="shared" si="193"/>
        <v>8.376479999999999</v>
      </c>
      <c r="N391" s="3">
        <v>19.943999999999999</v>
      </c>
      <c r="O391" s="4">
        <f t="shared" si="189"/>
        <v>19.943999999999999</v>
      </c>
      <c r="P391" s="9"/>
    </row>
    <row r="392" spans="1:16" s="8" customFormat="1" ht="14.4" x14ac:dyDescent="0.25">
      <c r="A392" s="35">
        <f>IF(I392&lt;&gt;"",1+MAX($A$1:A391),"")</f>
        <v>266</v>
      </c>
      <c r="B392" s="37" t="s">
        <v>607</v>
      </c>
      <c r="C392" s="37" t="s">
        <v>607</v>
      </c>
      <c r="E392" s="33" t="s">
        <v>305</v>
      </c>
      <c r="F392" s="6">
        <v>1</v>
      </c>
      <c r="G392" s="1">
        <v>0</v>
      </c>
      <c r="H392" s="2">
        <f t="shared" si="188"/>
        <v>1</v>
      </c>
      <c r="I392" s="15" t="s">
        <v>35</v>
      </c>
      <c r="J392" s="3">
        <v>95.588640000000012</v>
      </c>
      <c r="K392" s="40">
        <f t="shared" si="192"/>
        <v>95.588640000000012</v>
      </c>
      <c r="L392" s="40">
        <v>69.219360000000009</v>
      </c>
      <c r="M392" s="40">
        <f t="shared" si="193"/>
        <v>69.219360000000009</v>
      </c>
      <c r="N392" s="3">
        <v>164.80800000000002</v>
      </c>
      <c r="O392" s="4">
        <f t="shared" si="189"/>
        <v>164.80800000000002</v>
      </c>
      <c r="P392" s="9"/>
    </row>
    <row r="393" spans="1:16" s="8" customFormat="1" ht="14.4" x14ac:dyDescent="0.25">
      <c r="A393" s="35">
        <f>IF(I393&lt;&gt;"",1+MAX($A$1:A392),"")</f>
        <v>267</v>
      </c>
      <c r="B393" s="37" t="s">
        <v>607</v>
      </c>
      <c r="C393" s="37" t="s">
        <v>607</v>
      </c>
      <c r="E393" s="33" t="s">
        <v>306</v>
      </c>
      <c r="F393" s="6">
        <v>1</v>
      </c>
      <c r="G393" s="1">
        <v>0</v>
      </c>
      <c r="H393" s="2">
        <f t="shared" si="188"/>
        <v>1</v>
      </c>
      <c r="I393" s="15" t="s">
        <v>35</v>
      </c>
      <c r="J393" s="3">
        <v>95.421599999999998</v>
      </c>
      <c r="K393" s="40">
        <f t="shared" si="192"/>
        <v>95.421599999999998</v>
      </c>
      <c r="L393" s="40">
        <v>69.098399999999998</v>
      </c>
      <c r="M393" s="40">
        <f t="shared" si="193"/>
        <v>69.098399999999998</v>
      </c>
      <c r="N393" s="3">
        <v>164.52</v>
      </c>
      <c r="O393" s="4">
        <f t="shared" si="189"/>
        <v>164.52</v>
      </c>
      <c r="P393" s="9"/>
    </row>
    <row r="394" spans="1:16" s="8" customFormat="1" ht="14.4" x14ac:dyDescent="0.25">
      <c r="A394" s="35">
        <f>IF(I394&lt;&gt;"",1+MAX($A$1:A393),"")</f>
        <v>268</v>
      </c>
      <c r="B394" s="37" t="s">
        <v>607</v>
      </c>
      <c r="C394" s="37" t="s">
        <v>607</v>
      </c>
      <c r="E394" s="33" t="s">
        <v>307</v>
      </c>
      <c r="F394" s="6">
        <v>1</v>
      </c>
      <c r="G394" s="1">
        <v>0</v>
      </c>
      <c r="H394" s="2">
        <f t="shared" si="188"/>
        <v>1</v>
      </c>
      <c r="I394" s="15" t="s">
        <v>35</v>
      </c>
      <c r="J394" s="3">
        <v>95.254559999999998</v>
      </c>
      <c r="K394" s="40">
        <f t="shared" si="192"/>
        <v>95.254559999999998</v>
      </c>
      <c r="L394" s="40">
        <v>68.977440000000001</v>
      </c>
      <c r="M394" s="40">
        <f t="shared" si="193"/>
        <v>68.977440000000001</v>
      </c>
      <c r="N394" s="3">
        <v>164.232</v>
      </c>
      <c r="O394" s="4">
        <f t="shared" si="189"/>
        <v>164.232</v>
      </c>
      <c r="P394" s="9"/>
    </row>
    <row r="395" spans="1:16" s="8" customFormat="1" ht="14.4" x14ac:dyDescent="0.25">
      <c r="A395" s="35">
        <f>IF(I395&lt;&gt;"",1+MAX($A$1:A394),"")</f>
        <v>269</v>
      </c>
      <c r="B395" s="37" t="s">
        <v>607</v>
      </c>
      <c r="C395" s="37" t="s">
        <v>607</v>
      </c>
      <c r="E395" s="33" t="s">
        <v>308</v>
      </c>
      <c r="F395" s="6">
        <v>1</v>
      </c>
      <c r="G395" s="1">
        <v>0</v>
      </c>
      <c r="H395" s="2">
        <f t="shared" si="188"/>
        <v>1</v>
      </c>
      <c r="I395" s="15" t="s">
        <v>35</v>
      </c>
      <c r="J395" s="3">
        <v>95.129280000000008</v>
      </c>
      <c r="K395" s="40">
        <f t="shared" si="192"/>
        <v>95.129280000000008</v>
      </c>
      <c r="L395" s="40">
        <v>68.886720000000011</v>
      </c>
      <c r="M395" s="40">
        <f t="shared" si="193"/>
        <v>68.886720000000011</v>
      </c>
      <c r="N395" s="3">
        <v>164.01600000000002</v>
      </c>
      <c r="O395" s="4">
        <f t="shared" si="189"/>
        <v>164.01600000000002</v>
      </c>
      <c r="P395" s="9"/>
    </row>
    <row r="396" spans="1:16" s="8" customFormat="1" ht="14.4" x14ac:dyDescent="0.25">
      <c r="A396" s="35">
        <f>IF(I396&lt;&gt;"",1+MAX($A$1:A395),"")</f>
        <v>270</v>
      </c>
      <c r="B396" s="37" t="s">
        <v>607</v>
      </c>
      <c r="C396" s="37" t="s">
        <v>607</v>
      </c>
      <c r="E396" s="33" t="s">
        <v>309</v>
      </c>
      <c r="F396" s="6">
        <v>1</v>
      </c>
      <c r="G396" s="1">
        <v>0</v>
      </c>
      <c r="H396" s="2">
        <f t="shared" si="188"/>
        <v>1</v>
      </c>
      <c r="I396" s="15" t="s">
        <v>35</v>
      </c>
      <c r="J396" s="3">
        <v>94.96223999999998</v>
      </c>
      <c r="K396" s="40">
        <f t="shared" si="192"/>
        <v>94.96223999999998</v>
      </c>
      <c r="L396" s="40">
        <v>68.765759999999986</v>
      </c>
      <c r="M396" s="40">
        <f t="shared" si="193"/>
        <v>68.765759999999986</v>
      </c>
      <c r="N396" s="3">
        <v>163.72799999999998</v>
      </c>
      <c r="O396" s="4">
        <f t="shared" si="189"/>
        <v>163.72799999999998</v>
      </c>
      <c r="P396" s="9"/>
    </row>
    <row r="397" spans="1:16" s="8" customFormat="1" ht="14.4" x14ac:dyDescent="0.25">
      <c r="A397" s="35">
        <f>IF(I397&lt;&gt;"",1+MAX($A$1:A396),"")</f>
        <v>271</v>
      </c>
      <c r="B397" s="37" t="s">
        <v>607</v>
      </c>
      <c r="C397" s="37" t="s">
        <v>607</v>
      </c>
      <c r="E397" s="33" t="s">
        <v>310</v>
      </c>
      <c r="F397" s="6">
        <v>1</v>
      </c>
      <c r="G397" s="1">
        <v>0</v>
      </c>
      <c r="H397" s="2">
        <f t="shared" si="188"/>
        <v>1</v>
      </c>
      <c r="I397" s="15" t="s">
        <v>35</v>
      </c>
      <c r="J397" s="3">
        <v>94.795199999999994</v>
      </c>
      <c r="K397" s="40">
        <f t="shared" si="192"/>
        <v>94.795199999999994</v>
      </c>
      <c r="L397" s="40">
        <v>68.644800000000004</v>
      </c>
      <c r="M397" s="40">
        <f t="shared" si="193"/>
        <v>68.644800000000004</v>
      </c>
      <c r="N397" s="3">
        <v>163.44</v>
      </c>
      <c r="O397" s="4">
        <f t="shared" si="189"/>
        <v>163.44</v>
      </c>
      <c r="P397" s="9"/>
    </row>
    <row r="398" spans="1:16" s="8" customFormat="1" ht="14.4" x14ac:dyDescent="0.25">
      <c r="A398" s="35">
        <f>IF(I398&lt;&gt;"",1+MAX($A$1:A397),"")</f>
        <v>272</v>
      </c>
      <c r="B398" s="37" t="s">
        <v>607</v>
      </c>
      <c r="C398" s="37" t="s">
        <v>607</v>
      </c>
      <c r="E398" s="33" t="s">
        <v>311</v>
      </c>
      <c r="F398" s="6">
        <v>1</v>
      </c>
      <c r="G398" s="1">
        <v>0</v>
      </c>
      <c r="H398" s="2">
        <f t="shared" si="188"/>
        <v>1</v>
      </c>
      <c r="I398" s="15" t="s">
        <v>35</v>
      </c>
      <c r="J398" s="3">
        <v>95.755679999999998</v>
      </c>
      <c r="K398" s="40">
        <f t="shared" si="192"/>
        <v>95.755679999999998</v>
      </c>
      <c r="L398" s="40">
        <v>69.340320000000006</v>
      </c>
      <c r="M398" s="40">
        <f t="shared" si="193"/>
        <v>69.340320000000006</v>
      </c>
      <c r="N398" s="3">
        <v>165.096</v>
      </c>
      <c r="O398" s="4">
        <f t="shared" si="189"/>
        <v>165.096</v>
      </c>
      <c r="P398" s="9"/>
    </row>
    <row r="399" spans="1:16" s="8" customFormat="1" ht="14.4" x14ac:dyDescent="0.25">
      <c r="A399" s="35">
        <f>IF(I399&lt;&gt;"",1+MAX($A$1:A398),"")</f>
        <v>273</v>
      </c>
      <c r="B399" s="37" t="s">
        <v>607</v>
      </c>
      <c r="C399" s="37" t="s">
        <v>607</v>
      </c>
      <c r="E399" s="33" t="s">
        <v>312</v>
      </c>
      <c r="F399" s="6">
        <v>1</v>
      </c>
      <c r="G399" s="1">
        <v>0</v>
      </c>
      <c r="H399" s="2">
        <f t="shared" si="188"/>
        <v>1</v>
      </c>
      <c r="I399" s="15" t="s">
        <v>35</v>
      </c>
      <c r="J399" s="3">
        <v>95.922719999999984</v>
      </c>
      <c r="K399" s="40">
        <f t="shared" si="192"/>
        <v>95.922719999999984</v>
      </c>
      <c r="L399" s="40">
        <v>69.461279999999988</v>
      </c>
      <c r="M399" s="40">
        <f t="shared" si="193"/>
        <v>69.461279999999988</v>
      </c>
      <c r="N399" s="3">
        <v>165.38399999999999</v>
      </c>
      <c r="O399" s="4">
        <f t="shared" si="189"/>
        <v>165.38399999999999</v>
      </c>
      <c r="P399" s="9"/>
    </row>
    <row r="400" spans="1:16" s="8" customFormat="1" ht="14.4" x14ac:dyDescent="0.25">
      <c r="A400" s="35">
        <f>IF(I400&lt;&gt;"",1+MAX($A$1:A399),"")</f>
        <v>274</v>
      </c>
      <c r="B400" s="37" t="s">
        <v>607</v>
      </c>
      <c r="C400" s="37" t="s">
        <v>607</v>
      </c>
      <c r="E400" s="33" t="s">
        <v>313</v>
      </c>
      <c r="F400" s="6">
        <v>1</v>
      </c>
      <c r="G400" s="1">
        <v>0</v>
      </c>
      <c r="H400" s="2">
        <f t="shared" si="188"/>
        <v>1</v>
      </c>
      <c r="I400" s="15" t="s">
        <v>35</v>
      </c>
      <c r="J400" s="3">
        <v>96.089760000000012</v>
      </c>
      <c r="K400" s="40">
        <f t="shared" si="192"/>
        <v>96.089760000000012</v>
      </c>
      <c r="L400" s="40">
        <v>69.582240000000013</v>
      </c>
      <c r="M400" s="40">
        <f t="shared" si="193"/>
        <v>69.582240000000013</v>
      </c>
      <c r="N400" s="3">
        <v>165.67200000000003</v>
      </c>
      <c r="O400" s="4">
        <f t="shared" si="189"/>
        <v>165.67200000000003</v>
      </c>
      <c r="P400" s="9"/>
    </row>
    <row r="401" spans="1:16" s="8" customFormat="1" ht="14.4" x14ac:dyDescent="0.25">
      <c r="A401" s="35">
        <f>IF(I401&lt;&gt;"",1+MAX($A$1:A400),"")</f>
        <v>275</v>
      </c>
      <c r="B401" s="37" t="s">
        <v>607</v>
      </c>
      <c r="C401" s="37" t="s">
        <v>607</v>
      </c>
      <c r="E401" s="33" t="s">
        <v>314</v>
      </c>
      <c r="F401" s="6">
        <v>2</v>
      </c>
      <c r="G401" s="1">
        <v>0</v>
      </c>
      <c r="H401" s="2">
        <f t="shared" si="188"/>
        <v>2</v>
      </c>
      <c r="I401" s="15" t="s">
        <v>35</v>
      </c>
      <c r="J401" s="3">
        <v>108.82656</v>
      </c>
      <c r="K401" s="40">
        <f t="shared" si="192"/>
        <v>217.65312</v>
      </c>
      <c r="L401" s="40">
        <v>78.805440000000004</v>
      </c>
      <c r="M401" s="40">
        <f t="shared" si="193"/>
        <v>157.61088000000001</v>
      </c>
      <c r="N401" s="3">
        <v>187.63200000000001</v>
      </c>
      <c r="O401" s="4">
        <f t="shared" si="189"/>
        <v>375.26400000000001</v>
      </c>
      <c r="P401" s="9"/>
    </row>
    <row r="402" spans="1:16" s="8" customFormat="1" ht="14.4" x14ac:dyDescent="0.25">
      <c r="A402" s="35">
        <f>IF(I402&lt;&gt;"",1+MAX($A$1:A401),"")</f>
        <v>276</v>
      </c>
      <c r="B402" s="37" t="s">
        <v>607</v>
      </c>
      <c r="C402" s="37" t="s">
        <v>607</v>
      </c>
      <c r="E402" s="33" t="s">
        <v>315</v>
      </c>
      <c r="F402" s="6">
        <v>1</v>
      </c>
      <c r="G402" s="1">
        <v>0</v>
      </c>
      <c r="H402" s="2">
        <f t="shared" si="188"/>
        <v>1</v>
      </c>
      <c r="I402" s="15" t="s">
        <v>35</v>
      </c>
      <c r="J402" s="3">
        <v>84.898079999999993</v>
      </c>
      <c r="K402" s="40">
        <f t="shared" si="192"/>
        <v>84.898079999999993</v>
      </c>
      <c r="L402" s="40">
        <v>61.477919999999997</v>
      </c>
      <c r="M402" s="40">
        <f t="shared" si="193"/>
        <v>61.477919999999997</v>
      </c>
      <c r="N402" s="3">
        <v>146.376</v>
      </c>
      <c r="O402" s="4">
        <f t="shared" si="189"/>
        <v>146.376</v>
      </c>
      <c r="P402" s="9"/>
    </row>
    <row r="403" spans="1:16" s="8" customFormat="1" ht="14.4" x14ac:dyDescent="0.25">
      <c r="A403" s="35">
        <f>IF(I403&lt;&gt;"",1+MAX($A$1:A402),"")</f>
        <v>277</v>
      </c>
      <c r="B403" s="37" t="s">
        <v>607</v>
      </c>
      <c r="C403" s="37" t="s">
        <v>607</v>
      </c>
      <c r="E403" s="33" t="s">
        <v>316</v>
      </c>
      <c r="F403" s="6">
        <v>1</v>
      </c>
      <c r="G403" s="1">
        <v>0</v>
      </c>
      <c r="H403" s="2">
        <f t="shared" si="188"/>
        <v>1</v>
      </c>
      <c r="I403" s="15" t="s">
        <v>35</v>
      </c>
      <c r="J403" s="3">
        <v>52.074719999999999</v>
      </c>
      <c r="K403" s="40">
        <f t="shared" si="192"/>
        <v>52.074719999999999</v>
      </c>
      <c r="L403" s="40">
        <v>37.70928</v>
      </c>
      <c r="M403" s="40">
        <f t="shared" si="193"/>
        <v>37.70928</v>
      </c>
      <c r="N403" s="3">
        <v>89.784000000000006</v>
      </c>
      <c r="O403" s="4">
        <f t="shared" si="189"/>
        <v>89.784000000000006</v>
      </c>
      <c r="P403" s="9"/>
    </row>
    <row r="404" spans="1:16" s="8" customFormat="1" ht="14.4" x14ac:dyDescent="0.25">
      <c r="A404" s="35">
        <f>IF(I404&lt;&gt;"",1+MAX($A$1:A403),"")</f>
        <v>278</v>
      </c>
      <c r="B404" s="37" t="s">
        <v>607</v>
      </c>
      <c r="C404" s="37" t="s">
        <v>607</v>
      </c>
      <c r="E404" s="33" t="s">
        <v>317</v>
      </c>
      <c r="F404" s="6">
        <v>1</v>
      </c>
      <c r="G404" s="1">
        <v>0</v>
      </c>
      <c r="H404" s="2">
        <f t="shared" si="188"/>
        <v>1</v>
      </c>
      <c r="I404" s="15" t="s">
        <v>35</v>
      </c>
      <c r="J404" s="3">
        <v>19.251359999999998</v>
      </c>
      <c r="K404" s="40">
        <f t="shared" si="192"/>
        <v>19.251359999999998</v>
      </c>
      <c r="L404" s="40">
        <v>13.94064</v>
      </c>
      <c r="M404" s="40">
        <f t="shared" si="193"/>
        <v>13.94064</v>
      </c>
      <c r="N404" s="3">
        <v>33.192</v>
      </c>
      <c r="O404" s="4">
        <f t="shared" si="189"/>
        <v>33.192</v>
      </c>
      <c r="P404" s="9"/>
    </row>
    <row r="405" spans="1:16" s="8" customFormat="1" ht="14.4" x14ac:dyDescent="0.25">
      <c r="A405" s="35" t="str">
        <f>IF(I405&lt;&gt;"",1+MAX($A$1:A404),"")</f>
        <v/>
      </c>
      <c r="B405" s="37"/>
      <c r="C405" s="37"/>
      <c r="E405" s="33"/>
      <c r="F405" s="6"/>
      <c r="G405" s="1"/>
      <c r="H405" s="2"/>
      <c r="I405" s="15"/>
      <c r="J405" s="3"/>
      <c r="K405" s="40"/>
      <c r="L405" s="40"/>
      <c r="M405" s="40"/>
      <c r="N405" s="3"/>
      <c r="O405" s="4"/>
      <c r="P405" s="9"/>
    </row>
    <row r="406" spans="1:16" s="8" customFormat="1" ht="14.4" x14ac:dyDescent="0.25">
      <c r="A406" s="35">
        <f>IF(I406&lt;&gt;"",1+MAX($A$1:A405),"")</f>
        <v>279</v>
      </c>
      <c r="B406" s="37" t="s">
        <v>607</v>
      </c>
      <c r="C406" s="37" t="s">
        <v>607</v>
      </c>
      <c r="E406" s="33" t="s">
        <v>318</v>
      </c>
      <c r="F406" s="6">
        <v>3</v>
      </c>
      <c r="G406" s="1">
        <v>0</v>
      </c>
      <c r="H406" s="2">
        <f t="shared" si="188"/>
        <v>3</v>
      </c>
      <c r="I406" s="15" t="s">
        <v>35</v>
      </c>
      <c r="J406" s="3">
        <v>11.193999999999999</v>
      </c>
      <c r="K406" s="40">
        <f t="shared" ref="K406:K467" si="194">J406*H406</f>
        <v>33.581999999999994</v>
      </c>
      <c r="L406" s="40">
        <v>8.1059999999999999</v>
      </c>
      <c r="M406" s="40">
        <f t="shared" ref="M406:M467" si="195">L406*H406</f>
        <v>24.317999999999998</v>
      </c>
      <c r="N406" s="3">
        <v>19.3</v>
      </c>
      <c r="O406" s="4">
        <f t="shared" si="189"/>
        <v>57.900000000000006</v>
      </c>
      <c r="P406" s="9"/>
    </row>
    <row r="407" spans="1:16" s="8" customFormat="1" ht="14.4" x14ac:dyDescent="0.25">
      <c r="A407" s="35">
        <f>IF(I407&lt;&gt;"",1+MAX($A$1:A406),"")</f>
        <v>280</v>
      </c>
      <c r="B407" s="37" t="s">
        <v>607</v>
      </c>
      <c r="C407" s="37" t="s">
        <v>607</v>
      </c>
      <c r="E407" s="33" t="s">
        <v>319</v>
      </c>
      <c r="F407" s="6">
        <v>1</v>
      </c>
      <c r="G407" s="1">
        <v>0</v>
      </c>
      <c r="H407" s="2">
        <f t="shared" si="184"/>
        <v>1</v>
      </c>
      <c r="I407" s="15" t="s">
        <v>35</v>
      </c>
      <c r="J407" s="3">
        <v>5.9449999999999994</v>
      </c>
      <c r="K407" s="40">
        <f t="shared" si="194"/>
        <v>5.9449999999999994</v>
      </c>
      <c r="L407" s="40">
        <v>4.3049999999999997</v>
      </c>
      <c r="M407" s="40">
        <f t="shared" si="195"/>
        <v>4.3049999999999997</v>
      </c>
      <c r="N407" s="3">
        <v>10.25</v>
      </c>
      <c r="O407" s="4">
        <f t="shared" si="187"/>
        <v>10.25</v>
      </c>
      <c r="P407" s="9"/>
    </row>
    <row r="408" spans="1:16" s="8" customFormat="1" ht="14.4" x14ac:dyDescent="0.25">
      <c r="A408" s="35">
        <f>IF(I408&lt;&gt;"",1+MAX($A$1:A407),"")</f>
        <v>281</v>
      </c>
      <c r="B408" s="37" t="s">
        <v>607</v>
      </c>
      <c r="C408" s="37" t="s">
        <v>607</v>
      </c>
      <c r="E408" s="33" t="s">
        <v>320</v>
      </c>
      <c r="F408" s="6">
        <v>2</v>
      </c>
      <c r="G408" s="1">
        <v>0</v>
      </c>
      <c r="H408" s="2">
        <f t="shared" ref="H408:H467" si="196">F408*(1+G408)</f>
        <v>2</v>
      </c>
      <c r="I408" s="15" t="s">
        <v>35</v>
      </c>
      <c r="J408" s="3">
        <v>5.9159999999999995</v>
      </c>
      <c r="K408" s="40">
        <f t="shared" si="194"/>
        <v>11.831999999999999</v>
      </c>
      <c r="L408" s="40">
        <v>4.2839999999999998</v>
      </c>
      <c r="M408" s="40">
        <f t="shared" si="195"/>
        <v>8.5679999999999996</v>
      </c>
      <c r="N408" s="3">
        <v>10.199999999999999</v>
      </c>
      <c r="O408" s="4">
        <f t="shared" ref="O408:O467" si="197">N408*H408</f>
        <v>20.399999999999999</v>
      </c>
      <c r="P408" s="9"/>
    </row>
    <row r="409" spans="1:16" s="8" customFormat="1" ht="14.4" x14ac:dyDescent="0.25">
      <c r="A409" s="35">
        <f>IF(I409&lt;&gt;"",1+MAX($A$1:A408),"")</f>
        <v>282</v>
      </c>
      <c r="B409" s="37" t="s">
        <v>607</v>
      </c>
      <c r="C409" s="37" t="s">
        <v>607</v>
      </c>
      <c r="E409" s="33" t="s">
        <v>321</v>
      </c>
      <c r="F409" s="6">
        <v>2</v>
      </c>
      <c r="G409" s="1">
        <v>0</v>
      </c>
      <c r="H409" s="2">
        <f t="shared" si="196"/>
        <v>2</v>
      </c>
      <c r="I409" s="15" t="s">
        <v>35</v>
      </c>
      <c r="J409" s="3">
        <v>26.331999999999997</v>
      </c>
      <c r="K409" s="40">
        <f t="shared" si="194"/>
        <v>52.663999999999994</v>
      </c>
      <c r="L409" s="40">
        <v>19.067999999999998</v>
      </c>
      <c r="M409" s="40">
        <f t="shared" si="195"/>
        <v>38.135999999999996</v>
      </c>
      <c r="N409" s="3">
        <v>45.4</v>
      </c>
      <c r="O409" s="4">
        <f t="shared" si="197"/>
        <v>90.8</v>
      </c>
      <c r="P409" s="9"/>
    </row>
    <row r="410" spans="1:16" s="8" customFormat="1" ht="14.4" x14ac:dyDescent="0.25">
      <c r="A410" s="35">
        <f>IF(I410&lt;&gt;"",1+MAX($A$1:A409),"")</f>
        <v>283</v>
      </c>
      <c r="B410" s="37" t="s">
        <v>607</v>
      </c>
      <c r="C410" s="37" t="s">
        <v>607</v>
      </c>
      <c r="E410" s="33" t="s">
        <v>322</v>
      </c>
      <c r="F410" s="6">
        <v>1</v>
      </c>
      <c r="G410" s="1">
        <v>0</v>
      </c>
      <c r="H410" s="2">
        <f t="shared" si="196"/>
        <v>1</v>
      </c>
      <c r="I410" s="15" t="s">
        <v>35</v>
      </c>
      <c r="J410" s="3">
        <v>26.361000000000001</v>
      </c>
      <c r="K410" s="40">
        <f t="shared" si="194"/>
        <v>26.361000000000001</v>
      </c>
      <c r="L410" s="40">
        <v>19.089000000000002</v>
      </c>
      <c r="M410" s="40">
        <f t="shared" si="195"/>
        <v>19.089000000000002</v>
      </c>
      <c r="N410" s="3">
        <v>45.45</v>
      </c>
      <c r="O410" s="4">
        <f t="shared" si="197"/>
        <v>45.45</v>
      </c>
      <c r="P410" s="9"/>
    </row>
    <row r="411" spans="1:16" s="8" customFormat="1" ht="14.4" x14ac:dyDescent="0.25">
      <c r="A411" s="35">
        <f>IF(I411&lt;&gt;"",1+MAX($A$1:A410),"")</f>
        <v>284</v>
      </c>
      <c r="B411" s="37" t="s">
        <v>607</v>
      </c>
      <c r="C411" s="37" t="s">
        <v>607</v>
      </c>
      <c r="E411" s="33" t="s">
        <v>323</v>
      </c>
      <c r="F411" s="6">
        <v>1</v>
      </c>
      <c r="G411" s="1">
        <v>0</v>
      </c>
      <c r="H411" s="2">
        <f t="shared" si="196"/>
        <v>1</v>
      </c>
      <c r="I411" s="15" t="s">
        <v>35</v>
      </c>
      <c r="J411" s="3">
        <v>26.389999999999997</v>
      </c>
      <c r="K411" s="40">
        <f t="shared" si="194"/>
        <v>26.389999999999997</v>
      </c>
      <c r="L411" s="40">
        <v>19.11</v>
      </c>
      <c r="M411" s="40">
        <f t="shared" si="195"/>
        <v>19.11</v>
      </c>
      <c r="N411" s="3">
        <v>45.5</v>
      </c>
      <c r="O411" s="4">
        <f t="shared" si="197"/>
        <v>45.5</v>
      </c>
      <c r="P411" s="9"/>
    </row>
    <row r="412" spans="1:16" s="8" customFormat="1" ht="14.4" x14ac:dyDescent="0.25">
      <c r="A412" s="35">
        <f>IF(I412&lt;&gt;"",1+MAX($A$1:A411),"")</f>
        <v>285</v>
      </c>
      <c r="B412" s="37" t="s">
        <v>607</v>
      </c>
      <c r="C412" s="37" t="s">
        <v>607</v>
      </c>
      <c r="E412" s="33" t="s">
        <v>324</v>
      </c>
      <c r="F412" s="6">
        <v>1</v>
      </c>
      <c r="G412" s="1">
        <v>0</v>
      </c>
      <c r="H412" s="2">
        <f t="shared" si="196"/>
        <v>1</v>
      </c>
      <c r="I412" s="15" t="s">
        <v>35</v>
      </c>
      <c r="J412" s="3">
        <v>19.864999999999998</v>
      </c>
      <c r="K412" s="40">
        <f t="shared" si="194"/>
        <v>19.864999999999998</v>
      </c>
      <c r="L412" s="40">
        <v>14.385</v>
      </c>
      <c r="M412" s="40">
        <f t="shared" si="195"/>
        <v>14.385</v>
      </c>
      <c r="N412" s="3">
        <v>34.25</v>
      </c>
      <c r="O412" s="4">
        <f t="shared" si="197"/>
        <v>34.25</v>
      </c>
      <c r="P412" s="9"/>
    </row>
    <row r="413" spans="1:16" s="8" customFormat="1" ht="14.4" x14ac:dyDescent="0.25">
      <c r="A413" s="35">
        <f>IF(I413&lt;&gt;"",1+MAX($A$1:A412),"")</f>
        <v>286</v>
      </c>
      <c r="B413" s="37" t="s">
        <v>607</v>
      </c>
      <c r="C413" s="37" t="s">
        <v>607</v>
      </c>
      <c r="E413" s="33" t="s">
        <v>325</v>
      </c>
      <c r="F413" s="6">
        <v>1</v>
      </c>
      <c r="G413" s="1">
        <v>0</v>
      </c>
      <c r="H413" s="2">
        <f t="shared" si="196"/>
        <v>1</v>
      </c>
      <c r="I413" s="15" t="s">
        <v>35</v>
      </c>
      <c r="J413" s="3">
        <v>20.59</v>
      </c>
      <c r="K413" s="40">
        <f t="shared" si="194"/>
        <v>20.59</v>
      </c>
      <c r="L413" s="40">
        <v>14.91</v>
      </c>
      <c r="M413" s="40">
        <f t="shared" si="195"/>
        <v>14.91</v>
      </c>
      <c r="N413" s="3">
        <v>35.5</v>
      </c>
      <c r="O413" s="4">
        <f t="shared" si="197"/>
        <v>35.5</v>
      </c>
      <c r="P413" s="9"/>
    </row>
    <row r="414" spans="1:16" s="8" customFormat="1" ht="14.4" x14ac:dyDescent="0.25">
      <c r="A414" s="35">
        <f>IF(I414&lt;&gt;"",1+MAX($A$1:A413),"")</f>
        <v>287</v>
      </c>
      <c r="B414" s="37" t="s">
        <v>607</v>
      </c>
      <c r="C414" s="37" t="s">
        <v>607</v>
      </c>
      <c r="E414" s="33" t="s">
        <v>326</v>
      </c>
      <c r="F414" s="6">
        <v>1</v>
      </c>
      <c r="G414" s="1">
        <v>0</v>
      </c>
      <c r="H414" s="2">
        <f t="shared" si="196"/>
        <v>1</v>
      </c>
      <c r="I414" s="15" t="s">
        <v>35</v>
      </c>
      <c r="J414" s="3">
        <v>21.344000000000001</v>
      </c>
      <c r="K414" s="40">
        <f t="shared" si="194"/>
        <v>21.344000000000001</v>
      </c>
      <c r="L414" s="40">
        <v>15.456000000000001</v>
      </c>
      <c r="M414" s="40">
        <f t="shared" si="195"/>
        <v>15.456000000000001</v>
      </c>
      <c r="N414" s="3">
        <v>36.800000000000004</v>
      </c>
      <c r="O414" s="4">
        <f t="shared" si="197"/>
        <v>36.800000000000004</v>
      </c>
      <c r="P414" s="9"/>
    </row>
    <row r="415" spans="1:16" s="8" customFormat="1" ht="14.4" x14ac:dyDescent="0.25">
      <c r="A415" s="35">
        <f>IF(I415&lt;&gt;"",1+MAX($A$1:A414),"")</f>
        <v>288</v>
      </c>
      <c r="B415" s="37" t="s">
        <v>607</v>
      </c>
      <c r="C415" s="37" t="s">
        <v>607</v>
      </c>
      <c r="E415" s="33" t="s">
        <v>327</v>
      </c>
      <c r="F415" s="6">
        <v>1</v>
      </c>
      <c r="G415" s="1">
        <v>0</v>
      </c>
      <c r="H415" s="2">
        <f t="shared" si="196"/>
        <v>1</v>
      </c>
      <c r="I415" s="15" t="s">
        <v>35</v>
      </c>
      <c r="J415" s="3">
        <v>22.069000000000003</v>
      </c>
      <c r="K415" s="40">
        <f t="shared" si="194"/>
        <v>22.069000000000003</v>
      </c>
      <c r="L415" s="40">
        <v>15.981000000000002</v>
      </c>
      <c r="M415" s="40">
        <f t="shared" si="195"/>
        <v>15.981000000000002</v>
      </c>
      <c r="N415" s="3">
        <v>38.050000000000004</v>
      </c>
      <c r="O415" s="4">
        <f t="shared" si="197"/>
        <v>38.050000000000004</v>
      </c>
      <c r="P415" s="9"/>
    </row>
    <row r="416" spans="1:16" s="8" customFormat="1" ht="14.4" x14ac:dyDescent="0.25">
      <c r="A416" s="35">
        <f>IF(I416&lt;&gt;"",1+MAX($A$1:A415),"")</f>
        <v>289</v>
      </c>
      <c r="B416" s="37" t="s">
        <v>607</v>
      </c>
      <c r="C416" s="37" t="s">
        <v>607</v>
      </c>
      <c r="E416" s="33" t="s">
        <v>328</v>
      </c>
      <c r="F416" s="6">
        <v>1</v>
      </c>
      <c r="G416" s="1">
        <v>0</v>
      </c>
      <c r="H416" s="2">
        <f t="shared" si="196"/>
        <v>1</v>
      </c>
      <c r="I416" s="15" t="s">
        <v>35</v>
      </c>
      <c r="J416" s="3">
        <v>22.794</v>
      </c>
      <c r="K416" s="40">
        <f t="shared" si="194"/>
        <v>22.794</v>
      </c>
      <c r="L416" s="40">
        <v>16.506</v>
      </c>
      <c r="M416" s="40">
        <f t="shared" si="195"/>
        <v>16.506</v>
      </c>
      <c r="N416" s="3">
        <v>39.300000000000004</v>
      </c>
      <c r="O416" s="4">
        <f t="shared" si="197"/>
        <v>39.300000000000004</v>
      </c>
      <c r="P416" s="9"/>
    </row>
    <row r="417" spans="1:16" s="8" customFormat="1" ht="14.4" x14ac:dyDescent="0.25">
      <c r="A417" s="35">
        <f>IF(I417&lt;&gt;"",1+MAX($A$1:A416),"")</f>
        <v>290</v>
      </c>
      <c r="B417" s="37" t="s">
        <v>607</v>
      </c>
      <c r="C417" s="37" t="s">
        <v>607</v>
      </c>
      <c r="E417" s="33" t="s">
        <v>329</v>
      </c>
      <c r="F417" s="6">
        <v>1</v>
      </c>
      <c r="G417" s="1">
        <v>0</v>
      </c>
      <c r="H417" s="2">
        <f t="shared" si="196"/>
        <v>1</v>
      </c>
      <c r="I417" s="15" t="s">
        <v>35</v>
      </c>
      <c r="J417" s="3">
        <v>23.547999999999995</v>
      </c>
      <c r="K417" s="40">
        <f t="shared" si="194"/>
        <v>23.547999999999995</v>
      </c>
      <c r="L417" s="40">
        <v>17.051999999999996</v>
      </c>
      <c r="M417" s="40">
        <f t="shared" si="195"/>
        <v>17.051999999999996</v>
      </c>
      <c r="N417" s="3">
        <v>40.599999999999994</v>
      </c>
      <c r="O417" s="4">
        <f t="shared" si="197"/>
        <v>40.599999999999994</v>
      </c>
      <c r="P417" s="9"/>
    </row>
    <row r="418" spans="1:16" s="8" customFormat="1" ht="14.4" x14ac:dyDescent="0.25">
      <c r="A418" s="35">
        <f>IF(I418&lt;&gt;"",1+MAX($A$1:A417),"")</f>
        <v>291</v>
      </c>
      <c r="B418" s="37" t="s">
        <v>607</v>
      </c>
      <c r="C418" s="37" t="s">
        <v>607</v>
      </c>
      <c r="E418" s="33" t="s">
        <v>330</v>
      </c>
      <c r="F418" s="6">
        <v>1</v>
      </c>
      <c r="G418" s="1">
        <v>0</v>
      </c>
      <c r="H418" s="2">
        <f t="shared" si="196"/>
        <v>1</v>
      </c>
      <c r="I418" s="15" t="s">
        <v>35</v>
      </c>
      <c r="J418" s="3">
        <v>24.272999999999996</v>
      </c>
      <c r="K418" s="40">
        <f t="shared" si="194"/>
        <v>24.272999999999996</v>
      </c>
      <c r="L418" s="40">
        <v>17.576999999999998</v>
      </c>
      <c r="M418" s="40">
        <f t="shared" si="195"/>
        <v>17.576999999999998</v>
      </c>
      <c r="N418" s="3">
        <v>41.849999999999994</v>
      </c>
      <c r="O418" s="4">
        <f t="shared" si="197"/>
        <v>41.849999999999994</v>
      </c>
      <c r="P418" s="9"/>
    </row>
    <row r="419" spans="1:16" s="8" customFormat="1" ht="14.4" x14ac:dyDescent="0.25">
      <c r="A419" s="35">
        <f>IF(I419&lt;&gt;"",1+MAX($A$1:A418),"")</f>
        <v>292</v>
      </c>
      <c r="B419" s="37" t="s">
        <v>607</v>
      </c>
      <c r="C419" s="37" t="s">
        <v>607</v>
      </c>
      <c r="E419" s="33" t="s">
        <v>331</v>
      </c>
      <c r="F419" s="6">
        <v>1</v>
      </c>
      <c r="G419" s="1">
        <v>0</v>
      </c>
      <c r="H419" s="2">
        <f t="shared" si="196"/>
        <v>1</v>
      </c>
      <c r="I419" s="15" t="s">
        <v>35</v>
      </c>
      <c r="J419" s="3">
        <v>25.027000000000001</v>
      </c>
      <c r="K419" s="40">
        <f t="shared" si="194"/>
        <v>25.027000000000001</v>
      </c>
      <c r="L419" s="40">
        <v>18.123000000000001</v>
      </c>
      <c r="M419" s="40">
        <f t="shared" si="195"/>
        <v>18.123000000000001</v>
      </c>
      <c r="N419" s="3">
        <v>43.150000000000006</v>
      </c>
      <c r="O419" s="4">
        <f t="shared" si="197"/>
        <v>43.150000000000006</v>
      </c>
      <c r="P419" s="9"/>
    </row>
    <row r="420" spans="1:16" s="8" customFormat="1" ht="14.4" x14ac:dyDescent="0.25">
      <c r="A420" s="35">
        <f>IF(I420&lt;&gt;"",1+MAX($A$1:A419),"")</f>
        <v>293</v>
      </c>
      <c r="B420" s="37" t="s">
        <v>607</v>
      </c>
      <c r="C420" s="37" t="s">
        <v>607</v>
      </c>
      <c r="E420" s="33" t="s">
        <v>332</v>
      </c>
      <c r="F420" s="6">
        <v>1</v>
      </c>
      <c r="G420" s="1">
        <v>0</v>
      </c>
      <c r="H420" s="2">
        <f t="shared" si="196"/>
        <v>1</v>
      </c>
      <c r="I420" s="15" t="s">
        <v>35</v>
      </c>
      <c r="J420" s="3">
        <v>25.780999999999999</v>
      </c>
      <c r="K420" s="40">
        <f t="shared" si="194"/>
        <v>25.780999999999999</v>
      </c>
      <c r="L420" s="40">
        <v>18.669</v>
      </c>
      <c r="M420" s="40">
        <f t="shared" si="195"/>
        <v>18.669</v>
      </c>
      <c r="N420" s="3">
        <v>44.45</v>
      </c>
      <c r="O420" s="4">
        <f t="shared" si="197"/>
        <v>44.45</v>
      </c>
      <c r="P420" s="9"/>
    </row>
    <row r="421" spans="1:16" s="8" customFormat="1" ht="14.4" x14ac:dyDescent="0.25">
      <c r="A421" s="35">
        <f>IF(I421&lt;&gt;"",1+MAX($A$1:A420),"")</f>
        <v>294</v>
      </c>
      <c r="B421" s="37" t="s">
        <v>607</v>
      </c>
      <c r="C421" s="37" t="s">
        <v>607</v>
      </c>
      <c r="E421" s="33" t="s">
        <v>333</v>
      </c>
      <c r="F421" s="6">
        <v>1</v>
      </c>
      <c r="G421" s="1">
        <v>0</v>
      </c>
      <c r="H421" s="2">
        <f t="shared" si="196"/>
        <v>1</v>
      </c>
      <c r="I421" s="15" t="s">
        <v>35</v>
      </c>
      <c r="J421" s="3">
        <v>19.111000000000001</v>
      </c>
      <c r="K421" s="40">
        <f t="shared" si="194"/>
        <v>19.111000000000001</v>
      </c>
      <c r="L421" s="40">
        <v>13.839</v>
      </c>
      <c r="M421" s="40">
        <f t="shared" si="195"/>
        <v>13.839</v>
      </c>
      <c r="N421" s="3">
        <v>32.950000000000003</v>
      </c>
      <c r="O421" s="4">
        <f t="shared" si="197"/>
        <v>32.950000000000003</v>
      </c>
      <c r="P421" s="9"/>
    </row>
    <row r="422" spans="1:16" s="8" customFormat="1" ht="14.4" x14ac:dyDescent="0.25">
      <c r="A422" s="35">
        <f>IF(I422&lt;&gt;"",1+MAX($A$1:A421),"")</f>
        <v>295</v>
      </c>
      <c r="B422" s="37" t="s">
        <v>607</v>
      </c>
      <c r="C422" s="37" t="s">
        <v>607</v>
      </c>
      <c r="E422" s="33" t="s">
        <v>334</v>
      </c>
      <c r="F422" s="6">
        <v>1</v>
      </c>
      <c r="G422" s="1">
        <v>0</v>
      </c>
      <c r="H422" s="2">
        <f t="shared" si="196"/>
        <v>1</v>
      </c>
      <c r="I422" s="15" t="s">
        <v>35</v>
      </c>
      <c r="J422" s="3">
        <v>18.385999999999999</v>
      </c>
      <c r="K422" s="40">
        <f t="shared" si="194"/>
        <v>18.385999999999999</v>
      </c>
      <c r="L422" s="40">
        <v>13.314</v>
      </c>
      <c r="M422" s="40">
        <f t="shared" si="195"/>
        <v>13.314</v>
      </c>
      <c r="N422" s="3">
        <v>31.7</v>
      </c>
      <c r="O422" s="4">
        <f t="shared" si="197"/>
        <v>31.7</v>
      </c>
      <c r="P422" s="9"/>
    </row>
    <row r="423" spans="1:16" s="8" customFormat="1" ht="14.4" x14ac:dyDescent="0.25">
      <c r="A423" s="35">
        <f>IF(I423&lt;&gt;"",1+MAX($A$1:A422),"")</f>
        <v>296</v>
      </c>
      <c r="B423" s="37" t="s">
        <v>607</v>
      </c>
      <c r="C423" s="37" t="s">
        <v>607</v>
      </c>
      <c r="E423" s="33" t="s">
        <v>335</v>
      </c>
      <c r="F423" s="6">
        <v>1</v>
      </c>
      <c r="G423" s="1">
        <v>0</v>
      </c>
      <c r="H423" s="2">
        <f t="shared" si="196"/>
        <v>1</v>
      </c>
      <c r="I423" s="15" t="s">
        <v>35</v>
      </c>
      <c r="J423" s="3">
        <v>17.660999999999998</v>
      </c>
      <c r="K423" s="40">
        <f t="shared" si="194"/>
        <v>17.660999999999998</v>
      </c>
      <c r="L423" s="40">
        <v>12.789</v>
      </c>
      <c r="M423" s="40">
        <f t="shared" si="195"/>
        <v>12.789</v>
      </c>
      <c r="N423" s="3">
        <v>30.45</v>
      </c>
      <c r="O423" s="4">
        <f t="shared" si="197"/>
        <v>30.45</v>
      </c>
      <c r="P423" s="9"/>
    </row>
    <row r="424" spans="1:16" s="8" customFormat="1" ht="14.4" x14ac:dyDescent="0.25">
      <c r="A424" s="35">
        <f>IF(I424&lt;&gt;"",1+MAX($A$1:A423),"")</f>
        <v>297</v>
      </c>
      <c r="B424" s="37" t="s">
        <v>607</v>
      </c>
      <c r="C424" s="37" t="s">
        <v>607</v>
      </c>
      <c r="E424" s="33" t="s">
        <v>336</v>
      </c>
      <c r="F424" s="6">
        <v>1</v>
      </c>
      <c r="G424" s="1">
        <v>0</v>
      </c>
      <c r="H424" s="2">
        <f t="shared" si="196"/>
        <v>1</v>
      </c>
      <c r="I424" s="15" t="s">
        <v>35</v>
      </c>
      <c r="J424" s="3">
        <v>16.906999999999996</v>
      </c>
      <c r="K424" s="40">
        <f t="shared" si="194"/>
        <v>16.906999999999996</v>
      </c>
      <c r="L424" s="40">
        <v>12.242999999999999</v>
      </c>
      <c r="M424" s="40">
        <f t="shared" si="195"/>
        <v>12.242999999999999</v>
      </c>
      <c r="N424" s="3">
        <v>29.15</v>
      </c>
      <c r="O424" s="4">
        <f t="shared" si="197"/>
        <v>29.15</v>
      </c>
      <c r="P424" s="9"/>
    </row>
    <row r="425" spans="1:16" s="8" customFormat="1" ht="14.4" x14ac:dyDescent="0.25">
      <c r="A425" s="35">
        <f>IF(I425&lt;&gt;"",1+MAX($A$1:A424),"")</f>
        <v>298</v>
      </c>
      <c r="B425" s="37" t="s">
        <v>607</v>
      </c>
      <c r="C425" s="37" t="s">
        <v>607</v>
      </c>
      <c r="E425" s="33" t="s">
        <v>337</v>
      </c>
      <c r="F425" s="6">
        <v>1</v>
      </c>
      <c r="G425" s="1">
        <v>0</v>
      </c>
      <c r="H425" s="2">
        <f t="shared" si="196"/>
        <v>1</v>
      </c>
      <c r="I425" s="15" t="s">
        <v>35</v>
      </c>
      <c r="J425" s="3">
        <v>16.181999999999999</v>
      </c>
      <c r="K425" s="40">
        <f t="shared" si="194"/>
        <v>16.181999999999999</v>
      </c>
      <c r="L425" s="40">
        <v>11.717999999999998</v>
      </c>
      <c r="M425" s="40">
        <f t="shared" si="195"/>
        <v>11.717999999999998</v>
      </c>
      <c r="N425" s="3">
        <v>27.9</v>
      </c>
      <c r="O425" s="4">
        <f t="shared" si="197"/>
        <v>27.9</v>
      </c>
      <c r="P425" s="9"/>
    </row>
    <row r="426" spans="1:16" s="8" customFormat="1" ht="14.4" x14ac:dyDescent="0.25">
      <c r="A426" s="35">
        <f>IF(I426&lt;&gt;"",1+MAX($A$1:A425),"")</f>
        <v>299</v>
      </c>
      <c r="B426" s="37" t="s">
        <v>607</v>
      </c>
      <c r="C426" s="37" t="s">
        <v>607</v>
      </c>
      <c r="E426" s="33" t="s">
        <v>338</v>
      </c>
      <c r="F426" s="6">
        <v>1</v>
      </c>
      <c r="G426" s="1">
        <v>0</v>
      </c>
      <c r="H426" s="2">
        <f t="shared" si="196"/>
        <v>1</v>
      </c>
      <c r="I426" s="15" t="s">
        <v>35</v>
      </c>
      <c r="J426" s="3">
        <v>15.427999999999999</v>
      </c>
      <c r="K426" s="40">
        <f t="shared" si="194"/>
        <v>15.427999999999999</v>
      </c>
      <c r="L426" s="40">
        <v>11.172000000000001</v>
      </c>
      <c r="M426" s="40">
        <f t="shared" si="195"/>
        <v>11.172000000000001</v>
      </c>
      <c r="N426" s="3">
        <v>26.6</v>
      </c>
      <c r="O426" s="4">
        <f t="shared" si="197"/>
        <v>26.6</v>
      </c>
      <c r="P426" s="9"/>
    </row>
    <row r="427" spans="1:16" s="8" customFormat="1" ht="14.4" x14ac:dyDescent="0.25">
      <c r="A427" s="35">
        <f>IF(I427&lt;&gt;"",1+MAX($A$1:A426),"")</f>
        <v>300</v>
      </c>
      <c r="B427" s="37" t="s">
        <v>607</v>
      </c>
      <c r="C427" s="37" t="s">
        <v>607</v>
      </c>
      <c r="E427" s="33" t="s">
        <v>339</v>
      </c>
      <c r="F427" s="6">
        <v>1</v>
      </c>
      <c r="G427" s="1">
        <v>0</v>
      </c>
      <c r="H427" s="2">
        <f t="shared" si="196"/>
        <v>1</v>
      </c>
      <c r="I427" s="15" t="s">
        <v>35</v>
      </c>
      <c r="J427" s="3">
        <v>14.702999999999999</v>
      </c>
      <c r="K427" s="40">
        <f t="shared" si="194"/>
        <v>14.702999999999999</v>
      </c>
      <c r="L427" s="40">
        <v>10.647</v>
      </c>
      <c r="M427" s="40">
        <f t="shared" si="195"/>
        <v>10.647</v>
      </c>
      <c r="N427" s="3">
        <v>25.35</v>
      </c>
      <c r="O427" s="4">
        <f t="shared" si="197"/>
        <v>25.35</v>
      </c>
      <c r="P427" s="9"/>
    </row>
    <row r="428" spans="1:16" s="8" customFormat="1" ht="14.4" x14ac:dyDescent="0.25">
      <c r="A428" s="35">
        <f>IF(I428&lt;&gt;"",1+MAX($A$1:A427),"")</f>
        <v>301</v>
      </c>
      <c r="B428" s="37" t="s">
        <v>607</v>
      </c>
      <c r="C428" s="37" t="s">
        <v>607</v>
      </c>
      <c r="E428" s="33" t="s">
        <v>340</v>
      </c>
      <c r="F428" s="6">
        <v>1</v>
      </c>
      <c r="G428" s="1">
        <v>0</v>
      </c>
      <c r="H428" s="2">
        <f t="shared" si="196"/>
        <v>1</v>
      </c>
      <c r="I428" s="15" t="s">
        <v>35</v>
      </c>
      <c r="J428" s="3">
        <v>13.948999999999998</v>
      </c>
      <c r="K428" s="40">
        <f t="shared" si="194"/>
        <v>13.948999999999998</v>
      </c>
      <c r="L428" s="40">
        <v>10.100999999999999</v>
      </c>
      <c r="M428" s="40">
        <f t="shared" si="195"/>
        <v>10.100999999999999</v>
      </c>
      <c r="N428" s="3">
        <v>24.049999999999997</v>
      </c>
      <c r="O428" s="4">
        <f t="shared" si="197"/>
        <v>24.049999999999997</v>
      </c>
      <c r="P428" s="9"/>
    </row>
    <row r="429" spans="1:16" s="8" customFormat="1" ht="14.4" x14ac:dyDescent="0.25">
      <c r="A429" s="35">
        <f>IF(I429&lt;&gt;"",1+MAX($A$1:A428),"")</f>
        <v>302</v>
      </c>
      <c r="B429" s="37" t="s">
        <v>607</v>
      </c>
      <c r="C429" s="37" t="s">
        <v>607</v>
      </c>
      <c r="E429" s="33" t="s">
        <v>341</v>
      </c>
      <c r="F429" s="6">
        <v>1</v>
      </c>
      <c r="G429" s="1">
        <v>0</v>
      </c>
      <c r="H429" s="2">
        <f t="shared" si="196"/>
        <v>1</v>
      </c>
      <c r="I429" s="15" t="s">
        <v>35</v>
      </c>
      <c r="J429" s="3">
        <v>13.223999999999997</v>
      </c>
      <c r="K429" s="40">
        <f t="shared" si="194"/>
        <v>13.223999999999997</v>
      </c>
      <c r="L429" s="40">
        <v>9.5759999999999987</v>
      </c>
      <c r="M429" s="40">
        <f t="shared" si="195"/>
        <v>9.5759999999999987</v>
      </c>
      <c r="N429" s="3">
        <v>22.799999999999997</v>
      </c>
      <c r="O429" s="4">
        <f t="shared" si="197"/>
        <v>22.799999999999997</v>
      </c>
      <c r="P429" s="9"/>
    </row>
    <row r="430" spans="1:16" s="8" customFormat="1" ht="14.4" x14ac:dyDescent="0.25">
      <c r="A430" s="35">
        <f>IF(I430&lt;&gt;"",1+MAX($A$1:A429),"")</f>
        <v>303</v>
      </c>
      <c r="B430" s="37" t="s">
        <v>607</v>
      </c>
      <c r="C430" s="37" t="s">
        <v>607</v>
      </c>
      <c r="E430" s="33" t="s">
        <v>342</v>
      </c>
      <c r="F430" s="6">
        <v>2</v>
      </c>
      <c r="G430" s="1">
        <v>0</v>
      </c>
      <c r="H430" s="2">
        <f t="shared" si="196"/>
        <v>2</v>
      </c>
      <c r="I430" s="15" t="s">
        <v>35</v>
      </c>
      <c r="J430" s="3">
        <v>12.498999999999997</v>
      </c>
      <c r="K430" s="40">
        <f t="shared" si="194"/>
        <v>24.997999999999994</v>
      </c>
      <c r="L430" s="40">
        <v>9.0509999999999984</v>
      </c>
      <c r="M430" s="40">
        <f t="shared" si="195"/>
        <v>18.101999999999997</v>
      </c>
      <c r="N430" s="3">
        <v>21.549999999999997</v>
      </c>
      <c r="O430" s="4">
        <f t="shared" si="197"/>
        <v>43.099999999999994</v>
      </c>
      <c r="P430" s="9"/>
    </row>
    <row r="431" spans="1:16" s="8" customFormat="1" ht="14.4" x14ac:dyDescent="0.25">
      <c r="A431" s="35">
        <f>IF(I431&lt;&gt;"",1+MAX($A$1:A430),"")</f>
        <v>304</v>
      </c>
      <c r="B431" s="37" t="s">
        <v>607</v>
      </c>
      <c r="C431" s="37" t="s">
        <v>607</v>
      </c>
      <c r="E431" s="33" t="s">
        <v>343</v>
      </c>
      <c r="F431" s="6">
        <v>1</v>
      </c>
      <c r="G431" s="1">
        <v>0</v>
      </c>
      <c r="H431" s="2">
        <f t="shared" si="196"/>
        <v>1</v>
      </c>
      <c r="I431" s="15" t="s">
        <v>35</v>
      </c>
      <c r="J431" s="3">
        <v>11.744999999999999</v>
      </c>
      <c r="K431" s="40">
        <f t="shared" si="194"/>
        <v>11.744999999999999</v>
      </c>
      <c r="L431" s="40">
        <v>8.504999999999999</v>
      </c>
      <c r="M431" s="40">
        <f t="shared" si="195"/>
        <v>8.504999999999999</v>
      </c>
      <c r="N431" s="3">
        <v>20.25</v>
      </c>
      <c r="O431" s="4">
        <f t="shared" si="197"/>
        <v>20.25</v>
      </c>
      <c r="P431" s="9"/>
    </row>
    <row r="432" spans="1:16" s="8" customFormat="1" ht="14.4" x14ac:dyDescent="0.25">
      <c r="A432" s="35">
        <f>IF(I432&lt;&gt;"",1+MAX($A$1:A431),"")</f>
        <v>305</v>
      </c>
      <c r="B432" s="37" t="s">
        <v>607</v>
      </c>
      <c r="C432" s="37" t="s">
        <v>607</v>
      </c>
      <c r="E432" s="33" t="s">
        <v>344</v>
      </c>
      <c r="F432" s="6">
        <v>1</v>
      </c>
      <c r="G432" s="1">
        <v>0</v>
      </c>
      <c r="H432" s="2">
        <f t="shared" si="196"/>
        <v>1</v>
      </c>
      <c r="I432" s="15" t="s">
        <v>35</v>
      </c>
      <c r="J432" s="3">
        <v>26.738</v>
      </c>
      <c r="K432" s="40">
        <f t="shared" si="194"/>
        <v>26.738</v>
      </c>
      <c r="L432" s="40">
        <v>19.361999999999998</v>
      </c>
      <c r="M432" s="40">
        <f t="shared" si="195"/>
        <v>19.361999999999998</v>
      </c>
      <c r="N432" s="3">
        <v>46.1</v>
      </c>
      <c r="O432" s="4">
        <f t="shared" si="197"/>
        <v>46.1</v>
      </c>
      <c r="P432" s="9"/>
    </row>
    <row r="433" spans="1:16" s="8" customFormat="1" ht="14.4" x14ac:dyDescent="0.25">
      <c r="A433" s="35">
        <f>IF(I433&lt;&gt;"",1+MAX($A$1:A432),"")</f>
        <v>306</v>
      </c>
      <c r="B433" s="37" t="s">
        <v>607</v>
      </c>
      <c r="C433" s="37" t="s">
        <v>607</v>
      </c>
      <c r="E433" s="33" t="s">
        <v>345</v>
      </c>
      <c r="F433" s="6">
        <v>1</v>
      </c>
      <c r="G433" s="1">
        <v>0</v>
      </c>
      <c r="H433" s="2">
        <f t="shared" si="196"/>
        <v>1</v>
      </c>
      <c r="I433" s="15" t="s">
        <v>35</v>
      </c>
      <c r="J433" s="3">
        <v>26.68</v>
      </c>
      <c r="K433" s="40">
        <f t="shared" si="194"/>
        <v>26.68</v>
      </c>
      <c r="L433" s="40">
        <v>19.32</v>
      </c>
      <c r="M433" s="40">
        <f t="shared" si="195"/>
        <v>19.32</v>
      </c>
      <c r="N433" s="3">
        <v>46</v>
      </c>
      <c r="O433" s="4">
        <f t="shared" si="197"/>
        <v>46</v>
      </c>
      <c r="P433" s="9"/>
    </row>
    <row r="434" spans="1:16" s="8" customFormat="1" ht="14.4" x14ac:dyDescent="0.25">
      <c r="A434" s="35">
        <f>IF(I434&lt;&gt;"",1+MAX($A$1:A433),"")</f>
        <v>307</v>
      </c>
      <c r="B434" s="37" t="s">
        <v>607</v>
      </c>
      <c r="C434" s="37" t="s">
        <v>607</v>
      </c>
      <c r="E434" s="33" t="s">
        <v>346</v>
      </c>
      <c r="F434" s="6">
        <v>1</v>
      </c>
      <c r="G434" s="1">
        <v>0</v>
      </c>
      <c r="H434" s="2">
        <f t="shared" si="196"/>
        <v>1</v>
      </c>
      <c r="I434" s="15" t="s">
        <v>35</v>
      </c>
      <c r="J434" s="3">
        <v>26.621999999999996</v>
      </c>
      <c r="K434" s="40">
        <f t="shared" si="194"/>
        <v>26.621999999999996</v>
      </c>
      <c r="L434" s="40">
        <v>19.277999999999999</v>
      </c>
      <c r="M434" s="40">
        <f t="shared" si="195"/>
        <v>19.277999999999999</v>
      </c>
      <c r="N434" s="3">
        <v>45.9</v>
      </c>
      <c r="O434" s="4">
        <f t="shared" si="197"/>
        <v>45.9</v>
      </c>
      <c r="P434" s="9"/>
    </row>
    <row r="435" spans="1:16" s="8" customFormat="1" ht="14.4" x14ac:dyDescent="0.25">
      <c r="A435" s="35">
        <f>IF(I435&lt;&gt;"",1+MAX($A$1:A434),"")</f>
        <v>308</v>
      </c>
      <c r="B435" s="37" t="s">
        <v>607</v>
      </c>
      <c r="C435" s="37" t="s">
        <v>607</v>
      </c>
      <c r="E435" s="33" t="s">
        <v>347</v>
      </c>
      <c r="F435" s="6">
        <v>1</v>
      </c>
      <c r="G435" s="1">
        <v>0</v>
      </c>
      <c r="H435" s="2">
        <f t="shared" si="196"/>
        <v>1</v>
      </c>
      <c r="I435" s="15" t="s">
        <v>35</v>
      </c>
      <c r="J435" s="3">
        <v>20.908999999999995</v>
      </c>
      <c r="K435" s="40">
        <f t="shared" si="194"/>
        <v>20.908999999999995</v>
      </c>
      <c r="L435" s="40">
        <v>15.140999999999998</v>
      </c>
      <c r="M435" s="40">
        <f t="shared" si="195"/>
        <v>15.140999999999998</v>
      </c>
      <c r="N435" s="3">
        <v>36.049999999999997</v>
      </c>
      <c r="O435" s="4">
        <f t="shared" si="197"/>
        <v>36.049999999999997</v>
      </c>
      <c r="P435" s="9"/>
    </row>
    <row r="436" spans="1:16" s="8" customFormat="1" ht="14.4" x14ac:dyDescent="0.25">
      <c r="A436" s="35">
        <f>IF(I436&lt;&gt;"",1+MAX($A$1:A435),"")</f>
        <v>309</v>
      </c>
      <c r="B436" s="37" t="s">
        <v>607</v>
      </c>
      <c r="C436" s="37" t="s">
        <v>607</v>
      </c>
      <c r="E436" s="33" t="s">
        <v>348</v>
      </c>
      <c r="F436" s="6">
        <v>1</v>
      </c>
      <c r="G436" s="1">
        <v>0</v>
      </c>
      <c r="H436" s="2">
        <f t="shared" si="196"/>
        <v>1</v>
      </c>
      <c r="I436" s="15" t="s">
        <v>35</v>
      </c>
      <c r="J436" s="3">
        <v>10.004999999999999</v>
      </c>
      <c r="K436" s="40">
        <f t="shared" si="194"/>
        <v>10.004999999999999</v>
      </c>
      <c r="L436" s="40">
        <v>7.2450000000000001</v>
      </c>
      <c r="M436" s="40">
        <f t="shared" si="195"/>
        <v>7.2450000000000001</v>
      </c>
      <c r="N436" s="3">
        <v>17.25</v>
      </c>
      <c r="O436" s="4">
        <f t="shared" si="197"/>
        <v>17.25</v>
      </c>
      <c r="P436" s="9"/>
    </row>
    <row r="437" spans="1:16" s="8" customFormat="1" ht="14.4" x14ac:dyDescent="0.25">
      <c r="A437" s="35">
        <f>IF(I437&lt;&gt;"",1+MAX($A$1:A436),"")</f>
        <v>310</v>
      </c>
      <c r="B437" s="37" t="s">
        <v>607</v>
      </c>
      <c r="C437" s="37" t="s">
        <v>607</v>
      </c>
      <c r="E437" s="33" t="s">
        <v>349</v>
      </c>
      <c r="F437" s="6">
        <v>1</v>
      </c>
      <c r="G437" s="1">
        <v>0</v>
      </c>
      <c r="H437" s="2">
        <f t="shared" si="196"/>
        <v>1</v>
      </c>
      <c r="I437" s="15" t="s">
        <v>35</v>
      </c>
      <c r="J437" s="3">
        <v>26.767000000000003</v>
      </c>
      <c r="K437" s="40">
        <f t="shared" si="194"/>
        <v>26.767000000000003</v>
      </c>
      <c r="L437" s="40">
        <v>19.383000000000003</v>
      </c>
      <c r="M437" s="40">
        <f t="shared" si="195"/>
        <v>19.383000000000003</v>
      </c>
      <c r="N437" s="3">
        <v>46.150000000000006</v>
      </c>
      <c r="O437" s="4">
        <f t="shared" si="197"/>
        <v>46.150000000000006</v>
      </c>
      <c r="P437" s="9"/>
    </row>
    <row r="438" spans="1:16" s="8" customFormat="1" ht="14.4" x14ac:dyDescent="0.25">
      <c r="A438" s="35">
        <f>IF(I438&lt;&gt;"",1+MAX($A$1:A437),"")</f>
        <v>311</v>
      </c>
      <c r="B438" s="37" t="s">
        <v>607</v>
      </c>
      <c r="C438" s="37" t="s">
        <v>607</v>
      </c>
      <c r="E438" s="33" t="s">
        <v>350</v>
      </c>
      <c r="F438" s="6">
        <v>1</v>
      </c>
      <c r="G438" s="1">
        <v>0</v>
      </c>
      <c r="H438" s="2">
        <f t="shared" si="196"/>
        <v>1</v>
      </c>
      <c r="I438" s="15" t="s">
        <v>35</v>
      </c>
      <c r="J438" s="3">
        <v>26.824999999999999</v>
      </c>
      <c r="K438" s="40">
        <f t="shared" si="194"/>
        <v>26.824999999999999</v>
      </c>
      <c r="L438" s="40">
        <v>19.425000000000001</v>
      </c>
      <c r="M438" s="40">
        <f t="shared" si="195"/>
        <v>19.425000000000001</v>
      </c>
      <c r="N438" s="3">
        <v>46.25</v>
      </c>
      <c r="O438" s="4">
        <f t="shared" si="197"/>
        <v>46.25</v>
      </c>
      <c r="P438" s="9"/>
    </row>
    <row r="439" spans="1:16" s="8" customFormat="1" ht="14.4" x14ac:dyDescent="0.25">
      <c r="A439" s="35">
        <f>IF(I439&lt;&gt;"",1+MAX($A$1:A438),"")</f>
        <v>312</v>
      </c>
      <c r="B439" s="37" t="s">
        <v>607</v>
      </c>
      <c r="C439" s="37" t="s">
        <v>607</v>
      </c>
      <c r="E439" s="33" t="s">
        <v>351</v>
      </c>
      <c r="F439" s="6">
        <v>1</v>
      </c>
      <c r="G439" s="1">
        <v>0</v>
      </c>
      <c r="H439" s="2">
        <f t="shared" si="196"/>
        <v>1</v>
      </c>
      <c r="I439" s="15" t="s">
        <v>35</v>
      </c>
      <c r="J439" s="3">
        <v>26.882999999999996</v>
      </c>
      <c r="K439" s="40">
        <f t="shared" si="194"/>
        <v>26.882999999999996</v>
      </c>
      <c r="L439" s="40">
        <v>19.466999999999995</v>
      </c>
      <c r="M439" s="40">
        <f t="shared" si="195"/>
        <v>19.466999999999995</v>
      </c>
      <c r="N439" s="3">
        <v>46.349999999999994</v>
      </c>
      <c r="O439" s="4">
        <f t="shared" si="197"/>
        <v>46.349999999999994</v>
      </c>
      <c r="P439" s="9"/>
    </row>
    <row r="440" spans="1:16" s="8" customFormat="1" ht="14.4" x14ac:dyDescent="0.25">
      <c r="A440" s="35">
        <f>IF(I440&lt;&gt;"",1+MAX($A$1:A439),"")</f>
        <v>313</v>
      </c>
      <c r="B440" s="37" t="s">
        <v>607</v>
      </c>
      <c r="C440" s="37" t="s">
        <v>607</v>
      </c>
      <c r="E440" s="33" t="s">
        <v>352</v>
      </c>
      <c r="F440" s="6">
        <v>1</v>
      </c>
      <c r="G440" s="1">
        <v>0</v>
      </c>
      <c r="H440" s="2">
        <f t="shared" si="196"/>
        <v>1</v>
      </c>
      <c r="I440" s="15" t="s">
        <v>35</v>
      </c>
      <c r="J440" s="3">
        <v>26.940999999999995</v>
      </c>
      <c r="K440" s="40">
        <f t="shared" si="194"/>
        <v>26.940999999999995</v>
      </c>
      <c r="L440" s="40">
        <v>19.508999999999997</v>
      </c>
      <c r="M440" s="40">
        <f t="shared" si="195"/>
        <v>19.508999999999997</v>
      </c>
      <c r="N440" s="3">
        <v>46.449999999999996</v>
      </c>
      <c r="O440" s="4">
        <f t="shared" si="197"/>
        <v>46.449999999999996</v>
      </c>
      <c r="P440" s="9"/>
    </row>
    <row r="441" spans="1:16" s="8" customFormat="1" ht="14.4" x14ac:dyDescent="0.25">
      <c r="A441" s="35">
        <f>IF(I441&lt;&gt;"",1+MAX($A$1:A440),"")</f>
        <v>314</v>
      </c>
      <c r="B441" s="37" t="s">
        <v>607</v>
      </c>
      <c r="C441" s="37" t="s">
        <v>607</v>
      </c>
      <c r="E441" s="33" t="s">
        <v>353</v>
      </c>
      <c r="F441" s="6">
        <v>1</v>
      </c>
      <c r="G441" s="1">
        <v>0</v>
      </c>
      <c r="H441" s="2">
        <f t="shared" si="196"/>
        <v>1</v>
      </c>
      <c r="I441" s="15" t="s">
        <v>35</v>
      </c>
      <c r="J441" s="3">
        <v>26.999000000000002</v>
      </c>
      <c r="K441" s="40">
        <f t="shared" si="194"/>
        <v>26.999000000000002</v>
      </c>
      <c r="L441" s="40">
        <v>19.551000000000002</v>
      </c>
      <c r="M441" s="40">
        <f t="shared" si="195"/>
        <v>19.551000000000002</v>
      </c>
      <c r="N441" s="3">
        <v>46.550000000000004</v>
      </c>
      <c r="O441" s="4">
        <f t="shared" si="197"/>
        <v>46.550000000000004</v>
      </c>
      <c r="P441" s="9"/>
    </row>
    <row r="442" spans="1:16" s="8" customFormat="1" ht="14.4" x14ac:dyDescent="0.25">
      <c r="A442" s="35">
        <f>IF(I442&lt;&gt;"",1+MAX($A$1:A441),"")</f>
        <v>315</v>
      </c>
      <c r="B442" s="37" t="s">
        <v>607</v>
      </c>
      <c r="C442" s="37" t="s">
        <v>607</v>
      </c>
      <c r="E442" s="33" t="s">
        <v>354</v>
      </c>
      <c r="F442" s="6">
        <v>1</v>
      </c>
      <c r="G442" s="1">
        <v>0</v>
      </c>
      <c r="H442" s="2">
        <f t="shared" si="196"/>
        <v>1</v>
      </c>
      <c r="I442" s="15" t="s">
        <v>35</v>
      </c>
      <c r="J442" s="3">
        <v>27.027999999999999</v>
      </c>
      <c r="K442" s="40">
        <f t="shared" si="194"/>
        <v>27.027999999999999</v>
      </c>
      <c r="L442" s="40">
        <v>19.571999999999999</v>
      </c>
      <c r="M442" s="40">
        <f t="shared" si="195"/>
        <v>19.571999999999999</v>
      </c>
      <c r="N442" s="3">
        <v>46.6</v>
      </c>
      <c r="O442" s="4">
        <f t="shared" si="197"/>
        <v>46.6</v>
      </c>
      <c r="P442" s="9"/>
    </row>
    <row r="443" spans="1:16" s="8" customFormat="1" ht="14.4" x14ac:dyDescent="0.25">
      <c r="A443" s="35">
        <f>IF(I443&lt;&gt;"",1+MAX($A$1:A442),"")</f>
        <v>316</v>
      </c>
      <c r="B443" s="37" t="s">
        <v>607</v>
      </c>
      <c r="C443" s="37" t="s">
        <v>607</v>
      </c>
      <c r="E443" s="33" t="s">
        <v>355</v>
      </c>
      <c r="F443" s="6">
        <v>1</v>
      </c>
      <c r="G443" s="1">
        <v>0</v>
      </c>
      <c r="H443" s="2">
        <f t="shared" si="196"/>
        <v>1</v>
      </c>
      <c r="I443" s="15" t="s">
        <v>35</v>
      </c>
      <c r="J443" s="3">
        <v>27.085999999999999</v>
      </c>
      <c r="K443" s="40">
        <f t="shared" si="194"/>
        <v>27.085999999999999</v>
      </c>
      <c r="L443" s="40">
        <v>19.614000000000001</v>
      </c>
      <c r="M443" s="40">
        <f t="shared" si="195"/>
        <v>19.614000000000001</v>
      </c>
      <c r="N443" s="3">
        <v>46.7</v>
      </c>
      <c r="O443" s="4">
        <f t="shared" si="197"/>
        <v>46.7</v>
      </c>
      <c r="P443" s="9"/>
    </row>
    <row r="444" spans="1:16" s="8" customFormat="1" ht="14.4" x14ac:dyDescent="0.25">
      <c r="A444" s="35">
        <f>IF(I444&lt;&gt;"",1+MAX($A$1:A443),"")</f>
        <v>317</v>
      </c>
      <c r="B444" s="37" t="s">
        <v>607</v>
      </c>
      <c r="C444" s="37" t="s">
        <v>607</v>
      </c>
      <c r="E444" s="33" t="s">
        <v>356</v>
      </c>
      <c r="F444" s="6">
        <v>1</v>
      </c>
      <c r="G444" s="1">
        <v>0</v>
      </c>
      <c r="H444" s="2">
        <f t="shared" si="196"/>
        <v>1</v>
      </c>
      <c r="I444" s="15" t="s">
        <v>35</v>
      </c>
      <c r="J444" s="3">
        <v>27.143999999999995</v>
      </c>
      <c r="K444" s="40">
        <f t="shared" si="194"/>
        <v>27.143999999999995</v>
      </c>
      <c r="L444" s="40">
        <v>19.655999999999999</v>
      </c>
      <c r="M444" s="40">
        <f t="shared" si="195"/>
        <v>19.655999999999999</v>
      </c>
      <c r="N444" s="3">
        <v>46.8</v>
      </c>
      <c r="O444" s="4">
        <f t="shared" si="197"/>
        <v>46.8</v>
      </c>
      <c r="P444" s="9"/>
    </row>
    <row r="445" spans="1:16" s="8" customFormat="1" ht="14.4" x14ac:dyDescent="0.25">
      <c r="A445" s="35">
        <f>IF(I445&lt;&gt;"",1+MAX($A$1:A444),"")</f>
        <v>318</v>
      </c>
      <c r="B445" s="37" t="s">
        <v>607</v>
      </c>
      <c r="C445" s="37" t="s">
        <v>607</v>
      </c>
      <c r="E445" s="33" t="s">
        <v>357</v>
      </c>
      <c r="F445" s="6">
        <v>1</v>
      </c>
      <c r="G445" s="1">
        <v>0</v>
      </c>
      <c r="H445" s="2">
        <f t="shared" si="196"/>
        <v>1</v>
      </c>
      <c r="I445" s="15" t="s">
        <v>35</v>
      </c>
      <c r="J445" s="3">
        <v>27.202000000000002</v>
      </c>
      <c r="K445" s="40">
        <f t="shared" si="194"/>
        <v>27.202000000000002</v>
      </c>
      <c r="L445" s="40">
        <v>19.698</v>
      </c>
      <c r="M445" s="40">
        <f t="shared" si="195"/>
        <v>19.698</v>
      </c>
      <c r="N445" s="3">
        <v>46.900000000000006</v>
      </c>
      <c r="O445" s="4">
        <f t="shared" si="197"/>
        <v>46.900000000000006</v>
      </c>
      <c r="P445" s="9"/>
    </row>
    <row r="446" spans="1:16" s="8" customFormat="1" ht="14.4" x14ac:dyDescent="0.25">
      <c r="A446" s="35">
        <f>IF(I446&lt;&gt;"",1+MAX($A$1:A445),"")</f>
        <v>319</v>
      </c>
      <c r="B446" s="37" t="s">
        <v>607</v>
      </c>
      <c r="C446" s="37" t="s">
        <v>607</v>
      </c>
      <c r="E446" s="33" t="s">
        <v>358</v>
      </c>
      <c r="F446" s="6">
        <v>1</v>
      </c>
      <c r="G446" s="1">
        <v>0</v>
      </c>
      <c r="H446" s="2">
        <f t="shared" si="196"/>
        <v>1</v>
      </c>
      <c r="I446" s="15" t="s">
        <v>35</v>
      </c>
      <c r="J446" s="3">
        <v>27.259999999999998</v>
      </c>
      <c r="K446" s="40">
        <f t="shared" si="194"/>
        <v>27.259999999999998</v>
      </c>
      <c r="L446" s="40">
        <v>19.739999999999998</v>
      </c>
      <c r="M446" s="40">
        <f t="shared" si="195"/>
        <v>19.739999999999998</v>
      </c>
      <c r="N446" s="3">
        <v>47</v>
      </c>
      <c r="O446" s="4">
        <f t="shared" si="197"/>
        <v>47</v>
      </c>
      <c r="P446" s="9"/>
    </row>
    <row r="447" spans="1:16" s="8" customFormat="1" ht="14.4" x14ac:dyDescent="0.25">
      <c r="A447" s="35">
        <f>IF(I447&lt;&gt;"",1+MAX($A$1:A446),"")</f>
        <v>320</v>
      </c>
      <c r="B447" s="37" t="s">
        <v>607</v>
      </c>
      <c r="C447" s="37" t="s">
        <v>607</v>
      </c>
      <c r="E447" s="33" t="s">
        <v>359</v>
      </c>
      <c r="F447" s="6">
        <v>1</v>
      </c>
      <c r="G447" s="1">
        <v>0</v>
      </c>
      <c r="H447" s="2">
        <f t="shared" si="196"/>
        <v>1</v>
      </c>
      <c r="I447" s="15" t="s">
        <v>35</v>
      </c>
      <c r="J447" s="3">
        <v>18.009</v>
      </c>
      <c r="K447" s="40">
        <f t="shared" si="194"/>
        <v>18.009</v>
      </c>
      <c r="L447" s="40">
        <v>13.041</v>
      </c>
      <c r="M447" s="40">
        <f t="shared" si="195"/>
        <v>13.041</v>
      </c>
      <c r="N447" s="3">
        <v>31.05</v>
      </c>
      <c r="O447" s="4">
        <f t="shared" si="197"/>
        <v>31.05</v>
      </c>
      <c r="P447" s="9"/>
    </row>
    <row r="448" spans="1:16" s="8" customFormat="1" ht="14.4" x14ac:dyDescent="0.25">
      <c r="A448" s="35">
        <f>IF(I448&lt;&gt;"",1+MAX($A$1:A447),"")</f>
        <v>321</v>
      </c>
      <c r="B448" s="37" t="s">
        <v>607</v>
      </c>
      <c r="C448" s="37" t="s">
        <v>607</v>
      </c>
      <c r="E448" s="33" t="s">
        <v>360</v>
      </c>
      <c r="F448" s="6">
        <v>1</v>
      </c>
      <c r="G448" s="1">
        <v>0</v>
      </c>
      <c r="H448" s="2">
        <f t="shared" si="196"/>
        <v>1</v>
      </c>
      <c r="I448" s="15" t="s">
        <v>35</v>
      </c>
      <c r="J448" s="3">
        <v>17.225999999999999</v>
      </c>
      <c r="K448" s="40">
        <f t="shared" si="194"/>
        <v>17.225999999999999</v>
      </c>
      <c r="L448" s="40">
        <v>12.474</v>
      </c>
      <c r="M448" s="40">
        <f t="shared" si="195"/>
        <v>12.474</v>
      </c>
      <c r="N448" s="3">
        <v>29.700000000000003</v>
      </c>
      <c r="O448" s="4">
        <f t="shared" si="197"/>
        <v>29.700000000000003</v>
      </c>
      <c r="P448" s="9"/>
    </row>
    <row r="449" spans="1:16" s="8" customFormat="1" ht="14.4" x14ac:dyDescent="0.25">
      <c r="A449" s="35">
        <f>IF(I449&lt;&gt;"",1+MAX($A$1:A448),"")</f>
        <v>322</v>
      </c>
      <c r="B449" s="37" t="s">
        <v>607</v>
      </c>
      <c r="C449" s="37" t="s">
        <v>607</v>
      </c>
      <c r="E449" s="33" t="s">
        <v>361</v>
      </c>
      <c r="F449" s="6">
        <v>1</v>
      </c>
      <c r="G449" s="1">
        <v>0</v>
      </c>
      <c r="H449" s="2">
        <f t="shared" si="196"/>
        <v>1</v>
      </c>
      <c r="I449" s="15" t="s">
        <v>35</v>
      </c>
      <c r="J449" s="3">
        <v>16.443000000000001</v>
      </c>
      <c r="K449" s="40">
        <f t="shared" si="194"/>
        <v>16.443000000000001</v>
      </c>
      <c r="L449" s="40">
        <v>11.907</v>
      </c>
      <c r="M449" s="40">
        <f t="shared" si="195"/>
        <v>11.907</v>
      </c>
      <c r="N449" s="3">
        <v>28.35</v>
      </c>
      <c r="O449" s="4">
        <f t="shared" si="197"/>
        <v>28.35</v>
      </c>
      <c r="P449" s="9"/>
    </row>
    <row r="450" spans="1:16" s="8" customFormat="1" ht="14.4" x14ac:dyDescent="0.25">
      <c r="A450" s="35">
        <f>IF(I450&lt;&gt;"",1+MAX($A$1:A449),"")</f>
        <v>323</v>
      </c>
      <c r="B450" s="37" t="s">
        <v>607</v>
      </c>
      <c r="C450" s="37" t="s">
        <v>607</v>
      </c>
      <c r="E450" s="33" t="s">
        <v>362</v>
      </c>
      <c r="F450" s="6">
        <v>1</v>
      </c>
      <c r="G450" s="1">
        <v>0</v>
      </c>
      <c r="H450" s="2">
        <f t="shared" si="196"/>
        <v>1</v>
      </c>
      <c r="I450" s="15" t="s">
        <v>35</v>
      </c>
      <c r="J450" s="3">
        <v>15.659999999999998</v>
      </c>
      <c r="K450" s="40">
        <f t="shared" si="194"/>
        <v>15.659999999999998</v>
      </c>
      <c r="L450" s="40">
        <v>11.34</v>
      </c>
      <c r="M450" s="40">
        <f t="shared" si="195"/>
        <v>11.34</v>
      </c>
      <c r="N450" s="3">
        <v>27</v>
      </c>
      <c r="O450" s="4">
        <f t="shared" si="197"/>
        <v>27</v>
      </c>
      <c r="P450" s="9"/>
    </row>
    <row r="451" spans="1:16" s="8" customFormat="1" ht="14.4" x14ac:dyDescent="0.25">
      <c r="A451" s="35">
        <f>IF(I451&lt;&gt;"",1+MAX($A$1:A450),"")</f>
        <v>324</v>
      </c>
      <c r="B451" s="37" t="s">
        <v>607</v>
      </c>
      <c r="C451" s="37" t="s">
        <v>607</v>
      </c>
      <c r="E451" s="33" t="s">
        <v>363</v>
      </c>
      <c r="F451" s="6">
        <v>1</v>
      </c>
      <c r="G451" s="1">
        <v>0</v>
      </c>
      <c r="H451" s="2">
        <f t="shared" si="196"/>
        <v>1</v>
      </c>
      <c r="I451" s="15" t="s">
        <v>35</v>
      </c>
      <c r="J451" s="3">
        <v>14.876999999999999</v>
      </c>
      <c r="K451" s="40">
        <f t="shared" si="194"/>
        <v>14.876999999999999</v>
      </c>
      <c r="L451" s="40">
        <v>10.773</v>
      </c>
      <c r="M451" s="40">
        <f t="shared" si="195"/>
        <v>10.773</v>
      </c>
      <c r="N451" s="3">
        <v>25.65</v>
      </c>
      <c r="O451" s="4">
        <f t="shared" si="197"/>
        <v>25.65</v>
      </c>
      <c r="P451" s="9"/>
    </row>
    <row r="452" spans="1:16" s="8" customFormat="1" ht="14.4" x14ac:dyDescent="0.25">
      <c r="A452" s="35">
        <f>IF(I452&lt;&gt;"",1+MAX($A$1:A451),"")</f>
        <v>325</v>
      </c>
      <c r="B452" s="37" t="s">
        <v>607</v>
      </c>
      <c r="C452" s="37" t="s">
        <v>607</v>
      </c>
      <c r="E452" s="33" t="s">
        <v>364</v>
      </c>
      <c r="F452" s="6">
        <v>1</v>
      </c>
      <c r="G452" s="1">
        <v>0</v>
      </c>
      <c r="H452" s="2">
        <f t="shared" si="196"/>
        <v>1</v>
      </c>
      <c r="I452" s="15" t="s">
        <v>35</v>
      </c>
      <c r="J452" s="3">
        <v>14.093999999999999</v>
      </c>
      <c r="K452" s="40">
        <f t="shared" si="194"/>
        <v>14.093999999999999</v>
      </c>
      <c r="L452" s="40">
        <v>10.206</v>
      </c>
      <c r="M452" s="40">
        <f t="shared" si="195"/>
        <v>10.206</v>
      </c>
      <c r="N452" s="3">
        <v>24.3</v>
      </c>
      <c r="O452" s="4">
        <f t="shared" si="197"/>
        <v>24.3</v>
      </c>
      <c r="P452" s="9"/>
    </row>
    <row r="453" spans="1:16" s="8" customFormat="1" ht="14.4" x14ac:dyDescent="0.25">
      <c r="A453" s="35">
        <f>IF(I453&lt;&gt;"",1+MAX($A$1:A452),"")</f>
        <v>326</v>
      </c>
      <c r="B453" s="37" t="s">
        <v>607</v>
      </c>
      <c r="C453" s="37" t="s">
        <v>607</v>
      </c>
      <c r="E453" s="33" t="s">
        <v>365</v>
      </c>
      <c r="F453" s="6">
        <v>1</v>
      </c>
      <c r="G453" s="1">
        <v>0</v>
      </c>
      <c r="H453" s="2">
        <f t="shared" si="196"/>
        <v>1</v>
      </c>
      <c r="I453" s="15" t="s">
        <v>35</v>
      </c>
      <c r="J453" s="3">
        <v>13.310999999999998</v>
      </c>
      <c r="K453" s="40">
        <f t="shared" si="194"/>
        <v>13.310999999999998</v>
      </c>
      <c r="L453" s="40">
        <v>9.6389999999999993</v>
      </c>
      <c r="M453" s="40">
        <f t="shared" si="195"/>
        <v>9.6389999999999993</v>
      </c>
      <c r="N453" s="3">
        <v>22.95</v>
      </c>
      <c r="O453" s="4">
        <f t="shared" si="197"/>
        <v>22.95</v>
      </c>
      <c r="P453" s="9"/>
    </row>
    <row r="454" spans="1:16" s="8" customFormat="1" ht="14.4" x14ac:dyDescent="0.25">
      <c r="A454" s="35">
        <f>IF(I454&lt;&gt;"",1+MAX($A$1:A453),"")</f>
        <v>327</v>
      </c>
      <c r="B454" s="37" t="s">
        <v>607</v>
      </c>
      <c r="C454" s="37" t="s">
        <v>607</v>
      </c>
      <c r="E454" s="33" t="s">
        <v>366</v>
      </c>
      <c r="F454" s="6">
        <v>1</v>
      </c>
      <c r="G454" s="1">
        <v>0</v>
      </c>
      <c r="H454" s="2">
        <f t="shared" si="196"/>
        <v>1</v>
      </c>
      <c r="I454" s="15" t="s">
        <v>35</v>
      </c>
      <c r="J454" s="3">
        <v>11.715999999999999</v>
      </c>
      <c r="K454" s="40">
        <f t="shared" si="194"/>
        <v>11.715999999999999</v>
      </c>
      <c r="L454" s="40">
        <v>8.484</v>
      </c>
      <c r="M454" s="40">
        <f t="shared" si="195"/>
        <v>8.484</v>
      </c>
      <c r="N454" s="3">
        <v>20.2</v>
      </c>
      <c r="O454" s="4">
        <f t="shared" si="197"/>
        <v>20.2</v>
      </c>
      <c r="P454" s="9"/>
    </row>
    <row r="455" spans="1:16" s="8" customFormat="1" ht="14.4" x14ac:dyDescent="0.25">
      <c r="A455" s="35">
        <f>IF(I455&lt;&gt;"",1+MAX($A$1:A454),"")</f>
        <v>328</v>
      </c>
      <c r="B455" s="37" t="s">
        <v>607</v>
      </c>
      <c r="C455" s="37" t="s">
        <v>607</v>
      </c>
      <c r="E455" s="33" t="s">
        <v>367</v>
      </c>
      <c r="F455" s="6">
        <v>1</v>
      </c>
      <c r="G455" s="1">
        <v>0</v>
      </c>
      <c r="H455" s="2">
        <f t="shared" si="196"/>
        <v>1</v>
      </c>
      <c r="I455" s="15" t="s">
        <v>35</v>
      </c>
      <c r="J455" s="3">
        <v>10.933</v>
      </c>
      <c r="K455" s="40">
        <f t="shared" si="194"/>
        <v>10.933</v>
      </c>
      <c r="L455" s="40">
        <v>7.9170000000000007</v>
      </c>
      <c r="M455" s="40">
        <f t="shared" si="195"/>
        <v>7.9170000000000007</v>
      </c>
      <c r="N455" s="3">
        <v>18.850000000000001</v>
      </c>
      <c r="O455" s="4">
        <f t="shared" si="197"/>
        <v>18.850000000000001</v>
      </c>
      <c r="P455" s="9"/>
    </row>
    <row r="456" spans="1:16" s="8" customFormat="1" ht="14.4" x14ac:dyDescent="0.25">
      <c r="A456" s="35">
        <f>IF(I456&lt;&gt;"",1+MAX($A$1:A455),"")</f>
        <v>329</v>
      </c>
      <c r="B456" s="37" t="s">
        <v>607</v>
      </c>
      <c r="C456" s="37" t="s">
        <v>607</v>
      </c>
      <c r="E456" s="33" t="s">
        <v>368</v>
      </c>
      <c r="F456" s="6">
        <v>1</v>
      </c>
      <c r="G456" s="1">
        <v>0</v>
      </c>
      <c r="H456" s="2">
        <f t="shared" si="196"/>
        <v>1</v>
      </c>
      <c r="I456" s="15" t="s">
        <v>35</v>
      </c>
      <c r="J456" s="3">
        <v>10.149999999999999</v>
      </c>
      <c r="K456" s="40">
        <f t="shared" si="194"/>
        <v>10.149999999999999</v>
      </c>
      <c r="L456" s="40">
        <v>7.35</v>
      </c>
      <c r="M456" s="40">
        <f t="shared" si="195"/>
        <v>7.35</v>
      </c>
      <c r="N456" s="3">
        <v>17.5</v>
      </c>
      <c r="O456" s="4">
        <f t="shared" si="197"/>
        <v>17.5</v>
      </c>
      <c r="P456" s="9"/>
    </row>
    <row r="457" spans="1:16" s="8" customFormat="1" ht="14.4" x14ac:dyDescent="0.25">
      <c r="A457" s="35">
        <f>IF(I457&lt;&gt;"",1+MAX($A$1:A456),"")</f>
        <v>330</v>
      </c>
      <c r="B457" s="37" t="s">
        <v>607</v>
      </c>
      <c r="C457" s="37" t="s">
        <v>607</v>
      </c>
      <c r="E457" s="33" t="s">
        <v>369</v>
      </c>
      <c r="F457" s="6">
        <v>1</v>
      </c>
      <c r="G457" s="1">
        <v>0</v>
      </c>
      <c r="H457" s="2">
        <f t="shared" si="196"/>
        <v>1</v>
      </c>
      <c r="I457" s="15" t="s">
        <v>35</v>
      </c>
      <c r="J457" s="3">
        <v>9.3669999999999991</v>
      </c>
      <c r="K457" s="40">
        <f t="shared" si="194"/>
        <v>9.3669999999999991</v>
      </c>
      <c r="L457" s="40">
        <v>6.7829999999999995</v>
      </c>
      <c r="M457" s="40">
        <f t="shared" si="195"/>
        <v>6.7829999999999995</v>
      </c>
      <c r="N457" s="3">
        <v>16.149999999999999</v>
      </c>
      <c r="O457" s="4">
        <f t="shared" si="197"/>
        <v>16.149999999999999</v>
      </c>
      <c r="P457" s="9"/>
    </row>
    <row r="458" spans="1:16" s="8" customFormat="1" ht="14.4" x14ac:dyDescent="0.25">
      <c r="A458" s="35">
        <f>IF(I458&lt;&gt;"",1+MAX($A$1:A457),"")</f>
        <v>331</v>
      </c>
      <c r="B458" s="37" t="s">
        <v>607</v>
      </c>
      <c r="C458" s="37" t="s">
        <v>607</v>
      </c>
      <c r="E458" s="33" t="s">
        <v>370</v>
      </c>
      <c r="F458" s="6">
        <v>1</v>
      </c>
      <c r="G458" s="1">
        <v>0</v>
      </c>
      <c r="H458" s="2">
        <f t="shared" si="196"/>
        <v>1</v>
      </c>
      <c r="I458" s="15" t="s">
        <v>35</v>
      </c>
      <c r="J458" s="3">
        <v>8.5839999999999996</v>
      </c>
      <c r="K458" s="40">
        <f t="shared" si="194"/>
        <v>8.5839999999999996</v>
      </c>
      <c r="L458" s="40">
        <v>6.2160000000000002</v>
      </c>
      <c r="M458" s="40">
        <f t="shared" si="195"/>
        <v>6.2160000000000002</v>
      </c>
      <c r="N458" s="3">
        <v>14.8</v>
      </c>
      <c r="O458" s="4">
        <f t="shared" si="197"/>
        <v>14.8</v>
      </c>
      <c r="P458" s="9"/>
    </row>
    <row r="459" spans="1:16" s="8" customFormat="1" ht="14.4" x14ac:dyDescent="0.25">
      <c r="A459" s="35">
        <f>IF(I459&lt;&gt;"",1+MAX($A$1:A458),"")</f>
        <v>332</v>
      </c>
      <c r="B459" s="37" t="s">
        <v>607</v>
      </c>
      <c r="C459" s="37" t="s">
        <v>607</v>
      </c>
      <c r="E459" s="33" t="s">
        <v>371</v>
      </c>
      <c r="F459" s="6">
        <v>1</v>
      </c>
      <c r="G459" s="1">
        <v>0</v>
      </c>
      <c r="H459" s="2">
        <f t="shared" si="196"/>
        <v>1</v>
      </c>
      <c r="I459" s="15" t="s">
        <v>35</v>
      </c>
      <c r="J459" s="3">
        <v>7.8009999999999993</v>
      </c>
      <c r="K459" s="40">
        <f t="shared" si="194"/>
        <v>7.8009999999999993</v>
      </c>
      <c r="L459" s="40">
        <v>5.6489999999999991</v>
      </c>
      <c r="M459" s="40">
        <f t="shared" si="195"/>
        <v>5.6489999999999991</v>
      </c>
      <c r="N459" s="3">
        <v>13.45</v>
      </c>
      <c r="O459" s="4">
        <f t="shared" si="197"/>
        <v>13.45</v>
      </c>
      <c r="P459" s="9"/>
    </row>
    <row r="460" spans="1:16" s="8" customFormat="1" ht="14.4" x14ac:dyDescent="0.25">
      <c r="A460" s="35">
        <f>IF(I460&lt;&gt;"",1+MAX($A$1:A459),"")</f>
        <v>333</v>
      </c>
      <c r="B460" s="37" t="s">
        <v>607</v>
      </c>
      <c r="C460" s="37" t="s">
        <v>607</v>
      </c>
      <c r="E460" s="33" t="s">
        <v>372</v>
      </c>
      <c r="F460" s="6">
        <v>1</v>
      </c>
      <c r="G460" s="1">
        <v>0</v>
      </c>
      <c r="H460" s="2">
        <f t="shared" si="196"/>
        <v>1</v>
      </c>
      <c r="I460" s="15" t="s">
        <v>35</v>
      </c>
      <c r="J460" s="3">
        <v>7.0179999999999989</v>
      </c>
      <c r="K460" s="40">
        <f t="shared" si="194"/>
        <v>7.0179999999999989</v>
      </c>
      <c r="L460" s="40">
        <v>5.0819999999999999</v>
      </c>
      <c r="M460" s="40">
        <f t="shared" si="195"/>
        <v>5.0819999999999999</v>
      </c>
      <c r="N460" s="3">
        <v>12.1</v>
      </c>
      <c r="O460" s="4">
        <f t="shared" si="197"/>
        <v>12.1</v>
      </c>
      <c r="P460" s="9"/>
    </row>
    <row r="461" spans="1:16" s="8" customFormat="1" ht="14.4" x14ac:dyDescent="0.25">
      <c r="A461" s="35">
        <f>IF(I461&lt;&gt;"",1+MAX($A$1:A460),"")</f>
        <v>334</v>
      </c>
      <c r="B461" s="37" t="s">
        <v>607</v>
      </c>
      <c r="C461" s="37" t="s">
        <v>607</v>
      </c>
      <c r="E461" s="33" t="s">
        <v>373</v>
      </c>
      <c r="F461" s="6">
        <v>1</v>
      </c>
      <c r="G461" s="1">
        <v>0</v>
      </c>
      <c r="H461" s="2">
        <f t="shared" si="196"/>
        <v>1</v>
      </c>
      <c r="I461" s="15" t="s">
        <v>35</v>
      </c>
      <c r="J461" s="3">
        <v>6.2349999999999994</v>
      </c>
      <c r="K461" s="40">
        <f t="shared" si="194"/>
        <v>6.2349999999999994</v>
      </c>
      <c r="L461" s="40">
        <v>4.5149999999999997</v>
      </c>
      <c r="M461" s="40">
        <f t="shared" si="195"/>
        <v>4.5149999999999997</v>
      </c>
      <c r="N461" s="3">
        <v>10.75</v>
      </c>
      <c r="O461" s="4">
        <f t="shared" si="197"/>
        <v>10.75</v>
      </c>
      <c r="P461" s="9"/>
    </row>
    <row r="462" spans="1:16" s="8" customFormat="1" ht="14.4" x14ac:dyDescent="0.25">
      <c r="A462" s="35">
        <f>IF(I462&lt;&gt;"",1+MAX($A$1:A461),"")</f>
        <v>335</v>
      </c>
      <c r="B462" s="37" t="s">
        <v>607</v>
      </c>
      <c r="C462" s="37" t="s">
        <v>607</v>
      </c>
      <c r="E462" s="33" t="s">
        <v>374</v>
      </c>
      <c r="F462" s="6">
        <v>1</v>
      </c>
      <c r="G462" s="1">
        <v>0</v>
      </c>
      <c r="H462" s="2">
        <f t="shared" si="196"/>
        <v>1</v>
      </c>
      <c r="I462" s="15" t="s">
        <v>35</v>
      </c>
      <c r="J462" s="3">
        <v>5.4519999999999991</v>
      </c>
      <c r="K462" s="40">
        <f t="shared" si="194"/>
        <v>5.4519999999999991</v>
      </c>
      <c r="L462" s="40">
        <v>3.9479999999999991</v>
      </c>
      <c r="M462" s="40">
        <f t="shared" si="195"/>
        <v>3.9479999999999991</v>
      </c>
      <c r="N462" s="3">
        <v>9.3999999999999986</v>
      </c>
      <c r="O462" s="4">
        <f t="shared" si="197"/>
        <v>9.3999999999999986</v>
      </c>
      <c r="P462" s="9"/>
    </row>
    <row r="463" spans="1:16" s="8" customFormat="1" ht="14.4" x14ac:dyDescent="0.25">
      <c r="A463" s="35">
        <f>IF(I463&lt;&gt;"",1+MAX($A$1:A462),"")</f>
        <v>336</v>
      </c>
      <c r="B463" s="37" t="s">
        <v>607</v>
      </c>
      <c r="C463" s="37" t="s">
        <v>607</v>
      </c>
      <c r="E463" s="33" t="s">
        <v>375</v>
      </c>
      <c r="F463" s="6">
        <v>1</v>
      </c>
      <c r="G463" s="1">
        <v>0</v>
      </c>
      <c r="H463" s="2">
        <f t="shared" si="196"/>
        <v>1</v>
      </c>
      <c r="I463" s="15" t="s">
        <v>35</v>
      </c>
      <c r="J463" s="3">
        <v>18.792000000000002</v>
      </c>
      <c r="K463" s="40">
        <f t="shared" si="194"/>
        <v>18.792000000000002</v>
      </c>
      <c r="L463" s="40">
        <v>13.608000000000002</v>
      </c>
      <c r="M463" s="40">
        <f t="shared" si="195"/>
        <v>13.608000000000002</v>
      </c>
      <c r="N463" s="3">
        <v>32.400000000000006</v>
      </c>
      <c r="O463" s="4">
        <f t="shared" si="197"/>
        <v>32.400000000000006</v>
      </c>
      <c r="P463" s="9"/>
    </row>
    <row r="464" spans="1:16" s="8" customFormat="1" ht="14.4" x14ac:dyDescent="0.25">
      <c r="A464" s="35">
        <f>IF(I464&lt;&gt;"",1+MAX($A$1:A463),"")</f>
        <v>337</v>
      </c>
      <c r="B464" s="37" t="s">
        <v>607</v>
      </c>
      <c r="C464" s="37" t="s">
        <v>607</v>
      </c>
      <c r="E464" s="33" t="s">
        <v>376</v>
      </c>
      <c r="F464" s="6">
        <v>1</v>
      </c>
      <c r="G464" s="1">
        <v>0</v>
      </c>
      <c r="H464" s="2">
        <f t="shared" si="196"/>
        <v>1</v>
      </c>
      <c r="I464" s="15" t="s">
        <v>35</v>
      </c>
      <c r="J464" s="3">
        <v>19.574999999999999</v>
      </c>
      <c r="K464" s="40">
        <f t="shared" si="194"/>
        <v>19.574999999999999</v>
      </c>
      <c r="L464" s="40">
        <v>14.174999999999999</v>
      </c>
      <c r="M464" s="40">
        <f t="shared" si="195"/>
        <v>14.174999999999999</v>
      </c>
      <c r="N464" s="3">
        <v>33.75</v>
      </c>
      <c r="O464" s="4">
        <f t="shared" si="197"/>
        <v>33.75</v>
      </c>
      <c r="P464" s="9"/>
    </row>
    <row r="465" spans="1:16" s="8" customFormat="1" ht="14.4" x14ac:dyDescent="0.25">
      <c r="A465" s="35">
        <f>IF(I465&lt;&gt;"",1+MAX($A$1:A464),"")</f>
        <v>338</v>
      </c>
      <c r="B465" s="37" t="s">
        <v>607</v>
      </c>
      <c r="C465" s="37" t="s">
        <v>607</v>
      </c>
      <c r="E465" s="33" t="s">
        <v>377</v>
      </c>
      <c r="F465" s="6">
        <v>1</v>
      </c>
      <c r="G465" s="1">
        <v>0</v>
      </c>
      <c r="H465" s="2">
        <f t="shared" si="196"/>
        <v>1</v>
      </c>
      <c r="I465" s="15" t="s">
        <v>35</v>
      </c>
      <c r="J465" s="3">
        <v>20.386999999999997</v>
      </c>
      <c r="K465" s="40">
        <f t="shared" si="194"/>
        <v>20.386999999999997</v>
      </c>
      <c r="L465" s="40">
        <v>14.762999999999998</v>
      </c>
      <c r="M465" s="40">
        <f t="shared" si="195"/>
        <v>14.762999999999998</v>
      </c>
      <c r="N465" s="3">
        <v>35.15</v>
      </c>
      <c r="O465" s="4">
        <f t="shared" si="197"/>
        <v>35.15</v>
      </c>
      <c r="P465" s="9"/>
    </row>
    <row r="466" spans="1:16" s="8" customFormat="1" ht="14.4" x14ac:dyDescent="0.25">
      <c r="A466" s="35">
        <f>IF(I466&lt;&gt;"",1+MAX($A$1:A465),"")</f>
        <v>339</v>
      </c>
      <c r="B466" s="37" t="s">
        <v>607</v>
      </c>
      <c r="C466" s="37" t="s">
        <v>607</v>
      </c>
      <c r="E466" s="33" t="s">
        <v>378</v>
      </c>
      <c r="F466" s="6">
        <v>1</v>
      </c>
      <c r="G466" s="1">
        <v>0</v>
      </c>
      <c r="H466" s="2">
        <f t="shared" si="196"/>
        <v>1</v>
      </c>
      <c r="I466" s="15" t="s">
        <v>35</v>
      </c>
      <c r="J466" s="3">
        <v>21.169999999999998</v>
      </c>
      <c r="K466" s="40">
        <f t="shared" si="194"/>
        <v>21.169999999999998</v>
      </c>
      <c r="L466" s="40">
        <v>15.33</v>
      </c>
      <c r="M466" s="40">
        <f t="shared" si="195"/>
        <v>15.33</v>
      </c>
      <c r="N466" s="3">
        <v>36.5</v>
      </c>
      <c r="O466" s="4">
        <f t="shared" si="197"/>
        <v>36.5</v>
      </c>
      <c r="P466" s="9"/>
    </row>
    <row r="467" spans="1:16" s="8" customFormat="1" ht="14.4" x14ac:dyDescent="0.25">
      <c r="A467" s="35">
        <f>IF(I467&lt;&gt;"",1+MAX($A$1:A466),"")</f>
        <v>340</v>
      </c>
      <c r="B467" s="37" t="s">
        <v>607</v>
      </c>
      <c r="C467" s="37" t="s">
        <v>607</v>
      </c>
      <c r="E467" s="33" t="s">
        <v>379</v>
      </c>
      <c r="F467" s="6">
        <v>1</v>
      </c>
      <c r="G467" s="1">
        <v>0</v>
      </c>
      <c r="H467" s="2">
        <f t="shared" si="196"/>
        <v>1</v>
      </c>
      <c r="I467" s="15" t="s">
        <v>35</v>
      </c>
      <c r="J467" s="3">
        <v>21.952999999999999</v>
      </c>
      <c r="K467" s="40">
        <f t="shared" si="194"/>
        <v>21.952999999999999</v>
      </c>
      <c r="L467" s="40">
        <v>15.897</v>
      </c>
      <c r="M467" s="40">
        <f t="shared" si="195"/>
        <v>15.897</v>
      </c>
      <c r="N467" s="3">
        <v>37.85</v>
      </c>
      <c r="O467" s="4">
        <f t="shared" si="197"/>
        <v>37.85</v>
      </c>
      <c r="P467" s="9"/>
    </row>
    <row r="468" spans="1:16" s="8" customFormat="1" x14ac:dyDescent="0.25">
      <c r="A468" s="35" t="str">
        <f>IF(I468&lt;&gt;"",1+MAX($A$1:A467),"")</f>
        <v/>
      </c>
      <c r="B468" s="66"/>
      <c r="C468" s="67"/>
      <c r="E468" s="33"/>
      <c r="F468" s="6"/>
      <c r="G468" s="1"/>
      <c r="H468" s="2"/>
      <c r="I468" s="15"/>
      <c r="J468" s="3"/>
      <c r="K468" s="40"/>
      <c r="L468" s="40"/>
      <c r="M468" s="40"/>
      <c r="N468" s="3"/>
      <c r="O468" s="4"/>
      <c r="P468" s="9"/>
    </row>
    <row r="469" spans="1:16" x14ac:dyDescent="0.25">
      <c r="A469" s="35" t="str">
        <f>IF(I469&lt;&gt;"",1+MAX($A$1:A468),"")</f>
        <v/>
      </c>
      <c r="B469" s="66"/>
      <c r="C469" s="67"/>
      <c r="D469" s="47"/>
      <c r="E469" s="55" t="s">
        <v>68</v>
      </c>
      <c r="F469" s="56"/>
      <c r="G469" s="8"/>
      <c r="H469" s="8"/>
      <c r="J469" s="3"/>
      <c r="K469" s="40"/>
      <c r="L469" s="40"/>
      <c r="M469" s="40"/>
      <c r="N469" s="3"/>
      <c r="O469" s="4"/>
      <c r="P469" s="25"/>
    </row>
    <row r="470" spans="1:16" s="8" customFormat="1" x14ac:dyDescent="0.3">
      <c r="A470" s="35">
        <f>IF(I470&lt;&gt;"",1+MAX($A$1:A469),"")</f>
        <v>341</v>
      </c>
      <c r="B470" s="37" t="s">
        <v>607</v>
      </c>
      <c r="C470" s="37" t="s">
        <v>607</v>
      </c>
      <c r="E470" s="33" t="s">
        <v>282</v>
      </c>
      <c r="F470" s="65">
        <v>23</v>
      </c>
      <c r="G470" s="1">
        <v>0</v>
      </c>
      <c r="H470" s="2">
        <f t="shared" ref="H470" si="198">F470*(1+G470)</f>
        <v>23</v>
      </c>
      <c r="I470" s="15" t="s">
        <v>35</v>
      </c>
      <c r="J470" s="93">
        <v>116.25</v>
      </c>
      <c r="K470" s="94">
        <f t="shared" ref="K470" si="199">J470*H470</f>
        <v>2673.75</v>
      </c>
      <c r="L470" s="94">
        <v>71.25</v>
      </c>
      <c r="M470" s="94">
        <f t="shared" ref="M470" si="200">L470*H470</f>
        <v>1638.75</v>
      </c>
      <c r="N470" s="93">
        <v>187.5</v>
      </c>
      <c r="O470" s="4">
        <f t="shared" ref="O470" si="201">N470*H470</f>
        <v>4312.5</v>
      </c>
      <c r="P470" s="9"/>
    </row>
    <row r="471" spans="1:16" s="8" customFormat="1" x14ac:dyDescent="0.3">
      <c r="A471" s="35">
        <f>IF(I471&lt;&gt;"",1+MAX($A$1:A470),"")</f>
        <v>342</v>
      </c>
      <c r="B471" s="37" t="s">
        <v>607</v>
      </c>
      <c r="C471" s="37" t="s">
        <v>607</v>
      </c>
      <c r="E471" s="33" t="s">
        <v>283</v>
      </c>
      <c r="F471" s="65">
        <v>7</v>
      </c>
      <c r="G471" s="1">
        <v>0</v>
      </c>
      <c r="H471" s="2">
        <f t="shared" ref="H471:H474" si="202">F471*(1+G471)</f>
        <v>7</v>
      </c>
      <c r="I471" s="15" t="s">
        <v>35</v>
      </c>
      <c r="J471" s="96">
        <v>24.8</v>
      </c>
      <c r="K471" s="96">
        <f>J471*H471</f>
        <v>173.6</v>
      </c>
      <c r="L471" s="96">
        <v>15.2</v>
      </c>
      <c r="M471" s="96">
        <f>L471*H471</f>
        <v>106.39999999999999</v>
      </c>
      <c r="N471" s="95">
        <v>40</v>
      </c>
      <c r="O471" s="4">
        <f t="shared" ref="O471:O478" si="203">N471*H471</f>
        <v>280</v>
      </c>
      <c r="P471" s="9"/>
    </row>
    <row r="472" spans="1:16" s="8" customFormat="1" x14ac:dyDescent="0.3">
      <c r="A472" s="35">
        <f>IF(I472&lt;&gt;"",1+MAX($A$1:A471),"")</f>
        <v>343</v>
      </c>
      <c r="B472" s="37" t="s">
        <v>607</v>
      </c>
      <c r="C472" s="37" t="s">
        <v>607</v>
      </c>
      <c r="E472" s="33" t="s">
        <v>284</v>
      </c>
      <c r="F472" s="65">
        <v>9</v>
      </c>
      <c r="G472" s="1">
        <v>0</v>
      </c>
      <c r="H472" s="2">
        <f t="shared" si="202"/>
        <v>9</v>
      </c>
      <c r="I472" s="15" t="s">
        <v>35</v>
      </c>
      <c r="J472" s="94">
        <v>72</v>
      </c>
      <c r="K472" s="94">
        <f t="shared" ref="K472:K473" si="204">J472*H472</f>
        <v>648</v>
      </c>
      <c r="L472" s="94">
        <v>62</v>
      </c>
      <c r="M472" s="94">
        <f t="shared" ref="M472:M473" si="205">L472*H472</f>
        <v>558</v>
      </c>
      <c r="N472" s="93">
        <v>134</v>
      </c>
      <c r="O472" s="4">
        <f t="shared" si="203"/>
        <v>1206</v>
      </c>
      <c r="P472" s="9"/>
    </row>
    <row r="473" spans="1:16" s="8" customFormat="1" x14ac:dyDescent="0.3">
      <c r="A473" s="35">
        <f>IF(I473&lt;&gt;"",1+MAX($A$1:A472),"")</f>
        <v>344</v>
      </c>
      <c r="B473" s="37" t="s">
        <v>607</v>
      </c>
      <c r="C473" s="37" t="s">
        <v>607</v>
      </c>
      <c r="E473" s="33" t="s">
        <v>285</v>
      </c>
      <c r="F473" s="65">
        <v>1</v>
      </c>
      <c r="G473" s="1">
        <v>0</v>
      </c>
      <c r="H473" s="2">
        <f t="shared" si="202"/>
        <v>1</v>
      </c>
      <c r="I473" s="15" t="s">
        <v>35</v>
      </c>
      <c r="J473" s="93">
        <v>124</v>
      </c>
      <c r="K473" s="94">
        <f t="shared" si="204"/>
        <v>124</v>
      </c>
      <c r="L473" s="94">
        <v>76</v>
      </c>
      <c r="M473" s="94">
        <f t="shared" si="205"/>
        <v>76</v>
      </c>
      <c r="N473" s="93">
        <v>200</v>
      </c>
      <c r="O473" s="4">
        <f t="shared" si="203"/>
        <v>200</v>
      </c>
      <c r="P473" s="9"/>
    </row>
    <row r="474" spans="1:16" s="8" customFormat="1" x14ac:dyDescent="0.3">
      <c r="A474" s="35">
        <f>IF(I474&lt;&gt;"",1+MAX($A$1:A473),"")</f>
        <v>345</v>
      </c>
      <c r="B474" s="37" t="s">
        <v>607</v>
      </c>
      <c r="C474" s="37" t="s">
        <v>607</v>
      </c>
      <c r="E474" s="33" t="s">
        <v>286</v>
      </c>
      <c r="F474" s="65">
        <v>1</v>
      </c>
      <c r="G474" s="1">
        <v>0</v>
      </c>
      <c r="H474" s="2">
        <f t="shared" si="202"/>
        <v>1</v>
      </c>
      <c r="I474" s="15" t="s">
        <v>35</v>
      </c>
      <c r="J474" s="93">
        <v>151.9</v>
      </c>
      <c r="K474" s="94">
        <f t="shared" ref="K474" si="206">J474*H474</f>
        <v>151.9</v>
      </c>
      <c r="L474" s="94">
        <v>93.1</v>
      </c>
      <c r="M474" s="94">
        <f t="shared" ref="M474" si="207">L474*H474</f>
        <v>93.1</v>
      </c>
      <c r="N474" s="93">
        <v>245</v>
      </c>
      <c r="O474" s="4">
        <f t="shared" si="203"/>
        <v>245</v>
      </c>
      <c r="P474" s="9"/>
    </row>
    <row r="475" spans="1:16" s="8" customFormat="1" x14ac:dyDescent="0.25">
      <c r="A475" s="35" t="str">
        <f>IF(I475&lt;&gt;"",1+MAX($A$1:A474),"")</f>
        <v/>
      </c>
      <c r="B475" s="66"/>
      <c r="C475" s="67"/>
      <c r="E475" s="33"/>
      <c r="F475" s="6"/>
      <c r="G475" s="1"/>
      <c r="H475" s="2"/>
      <c r="I475" s="15"/>
      <c r="J475" s="3"/>
      <c r="K475" s="40"/>
      <c r="L475" s="40"/>
      <c r="M475" s="40"/>
      <c r="N475" s="3"/>
      <c r="O475" s="76"/>
      <c r="P475" s="26"/>
    </row>
    <row r="476" spans="1:16" x14ac:dyDescent="0.25">
      <c r="A476" s="35" t="str">
        <f>IF(I476&lt;&gt;"",1+MAX($A$1:A475),"")</f>
        <v/>
      </c>
      <c r="B476" s="66"/>
      <c r="C476" s="67"/>
      <c r="D476" s="47"/>
      <c r="E476" s="55" t="s">
        <v>44</v>
      </c>
      <c r="F476" s="56"/>
      <c r="G476" s="8"/>
      <c r="H476" s="8"/>
      <c r="J476" s="3"/>
      <c r="K476" s="40"/>
      <c r="L476" s="40"/>
      <c r="M476" s="40"/>
      <c r="N476" s="3"/>
      <c r="O476" s="76"/>
      <c r="P476" s="75"/>
    </row>
    <row r="477" spans="1:16" s="8" customFormat="1" x14ac:dyDescent="0.3">
      <c r="A477" s="35">
        <f>IF(I477&lt;&gt;"",1+MAX($A$1:A476),"")</f>
        <v>346</v>
      </c>
      <c r="B477" s="37" t="s">
        <v>607</v>
      </c>
      <c r="C477" s="37" t="s">
        <v>607</v>
      </c>
      <c r="E477" s="33" t="s">
        <v>415</v>
      </c>
      <c r="F477" s="80">
        <v>51.89</v>
      </c>
      <c r="G477" s="1">
        <v>0.1</v>
      </c>
      <c r="H477" s="2">
        <f t="shared" ref="H477:H478" si="208">F477*(1+G477)</f>
        <v>57.079000000000008</v>
      </c>
      <c r="I477" s="15" t="s">
        <v>28</v>
      </c>
      <c r="J477" s="96">
        <v>2.2800000000000002</v>
      </c>
      <c r="K477" s="96">
        <f>J477*H477</f>
        <v>130.14012000000002</v>
      </c>
      <c r="L477" s="96">
        <v>3.7199999999999998</v>
      </c>
      <c r="M477" s="96">
        <f>L477*H477</f>
        <v>212.33388000000002</v>
      </c>
      <c r="N477" s="3">
        <v>6</v>
      </c>
      <c r="O477" s="76">
        <f t="shared" si="203"/>
        <v>342.47400000000005</v>
      </c>
      <c r="P477" s="26"/>
    </row>
    <row r="478" spans="1:16" s="8" customFormat="1" x14ac:dyDescent="0.3">
      <c r="A478" s="35">
        <f>IF(I478&lt;&gt;"",1+MAX($A$1:A477),"")</f>
        <v>347</v>
      </c>
      <c r="B478" s="37" t="s">
        <v>607</v>
      </c>
      <c r="C478" s="37" t="s">
        <v>607</v>
      </c>
      <c r="E478" s="33" t="s">
        <v>416</v>
      </c>
      <c r="F478" s="80">
        <v>181.77</v>
      </c>
      <c r="G478" s="1">
        <v>0.1</v>
      </c>
      <c r="H478" s="2">
        <f t="shared" si="208"/>
        <v>199.94700000000003</v>
      </c>
      <c r="I478" s="15" t="s">
        <v>28</v>
      </c>
      <c r="J478" s="96">
        <v>2.66</v>
      </c>
      <c r="K478" s="96">
        <f>J478*H478</f>
        <v>531.8590200000001</v>
      </c>
      <c r="L478" s="96">
        <v>4.34</v>
      </c>
      <c r="M478" s="96">
        <f>L478*H478</f>
        <v>867.76998000000015</v>
      </c>
      <c r="N478" s="3">
        <v>7</v>
      </c>
      <c r="O478" s="76">
        <f t="shared" si="203"/>
        <v>1399.6290000000001</v>
      </c>
      <c r="P478" s="26"/>
    </row>
    <row r="479" spans="1:16" s="8" customFormat="1" x14ac:dyDescent="0.3">
      <c r="A479" s="35">
        <f>IF(I479&lt;&gt;"",1+MAX($A$1:A478),"")</f>
        <v>348</v>
      </c>
      <c r="B479" s="37" t="s">
        <v>607</v>
      </c>
      <c r="C479" s="37" t="s">
        <v>607</v>
      </c>
      <c r="E479" s="33" t="s">
        <v>417</v>
      </c>
      <c r="F479" s="80">
        <v>47.72</v>
      </c>
      <c r="G479" s="1">
        <v>0.1</v>
      </c>
      <c r="H479" s="2">
        <f t="shared" ref="H479:H481" si="209">F479*(1+G479)</f>
        <v>52.492000000000004</v>
      </c>
      <c r="I479" s="15" t="s">
        <v>28</v>
      </c>
      <c r="J479" s="96">
        <v>2.66</v>
      </c>
      <c r="K479" s="96">
        <f>J479*H479</f>
        <v>139.62872000000002</v>
      </c>
      <c r="L479" s="96">
        <v>4.34</v>
      </c>
      <c r="M479" s="96">
        <f>L479*H479</f>
        <v>227.81528</v>
      </c>
      <c r="N479" s="3">
        <v>7</v>
      </c>
      <c r="O479" s="76">
        <f t="shared" ref="O479:O489" si="210">N479*H479</f>
        <v>367.44400000000002</v>
      </c>
      <c r="P479" s="26"/>
    </row>
    <row r="480" spans="1:16" s="8" customFormat="1" x14ac:dyDescent="0.3">
      <c r="A480" s="35">
        <f>IF(I480&lt;&gt;"",1+MAX($A$1:A479),"")</f>
        <v>349</v>
      </c>
      <c r="B480" s="37" t="s">
        <v>607</v>
      </c>
      <c r="C480" s="37" t="s">
        <v>607</v>
      </c>
      <c r="E480" s="33" t="s">
        <v>418</v>
      </c>
      <c r="F480" s="80">
        <v>25.97</v>
      </c>
      <c r="G480" s="1">
        <v>0.1</v>
      </c>
      <c r="H480" s="2">
        <f t="shared" si="209"/>
        <v>28.567</v>
      </c>
      <c r="I480" s="15" t="s">
        <v>28</v>
      </c>
      <c r="J480" s="96">
        <v>3.04</v>
      </c>
      <c r="K480" s="96">
        <f>J480*H480</f>
        <v>86.843680000000006</v>
      </c>
      <c r="L480" s="96">
        <v>4.96</v>
      </c>
      <c r="M480" s="96">
        <f>L480*H480</f>
        <v>141.69232</v>
      </c>
      <c r="N480" s="3">
        <v>8</v>
      </c>
      <c r="O480" s="76">
        <f t="shared" si="210"/>
        <v>228.536</v>
      </c>
      <c r="P480" s="26"/>
    </row>
    <row r="481" spans="1:16" s="8" customFormat="1" x14ac:dyDescent="0.3">
      <c r="A481" s="35">
        <f>IF(I481&lt;&gt;"",1+MAX($A$1:A480),"")</f>
        <v>350</v>
      </c>
      <c r="B481" s="37" t="s">
        <v>607</v>
      </c>
      <c r="C481" s="37" t="s">
        <v>607</v>
      </c>
      <c r="E481" s="33" t="s">
        <v>419</v>
      </c>
      <c r="F481" s="80">
        <v>80.180000000000007</v>
      </c>
      <c r="G481" s="1">
        <v>0.1</v>
      </c>
      <c r="H481" s="2">
        <f t="shared" si="209"/>
        <v>88.198000000000022</v>
      </c>
      <c r="I481" s="15" t="s">
        <v>28</v>
      </c>
      <c r="J481" s="96">
        <v>2.48</v>
      </c>
      <c r="K481" s="96">
        <f>J481*H481</f>
        <v>218.73104000000006</v>
      </c>
      <c r="L481" s="96">
        <v>1.52</v>
      </c>
      <c r="M481" s="96">
        <f>L481*H481</f>
        <v>134.06096000000002</v>
      </c>
      <c r="N481" s="95">
        <v>4</v>
      </c>
      <c r="O481" s="76">
        <f t="shared" si="210"/>
        <v>352.79200000000009</v>
      </c>
      <c r="P481" s="26"/>
    </row>
    <row r="482" spans="1:16" x14ac:dyDescent="0.25">
      <c r="A482" s="35">
        <f>IF(I482&lt;&gt;"",1+MAX($A$1:A481),"")</f>
        <v>351</v>
      </c>
      <c r="B482" s="37" t="s">
        <v>607</v>
      </c>
      <c r="C482" s="37" t="s">
        <v>607</v>
      </c>
      <c r="D482" s="8"/>
      <c r="E482" s="33" t="s">
        <v>1231</v>
      </c>
      <c r="F482" s="56">
        <v>413</v>
      </c>
      <c r="G482" s="1">
        <v>0.1</v>
      </c>
      <c r="H482" s="2">
        <f>F482*(1+G482)</f>
        <v>454.3</v>
      </c>
      <c r="I482" s="15" t="s">
        <v>28</v>
      </c>
      <c r="J482" s="40">
        <v>7.2610000000000001</v>
      </c>
      <c r="K482" s="40">
        <f t="shared" ref="K482" si="211">J482*H482</f>
        <v>3298.6723000000002</v>
      </c>
      <c r="L482" s="40">
        <v>6.4389999999999992</v>
      </c>
      <c r="M482" s="40">
        <f t="shared" ref="M482" si="212">L482*H482</f>
        <v>2925.2376999999997</v>
      </c>
      <c r="N482" s="3">
        <v>13.7</v>
      </c>
      <c r="O482" s="77">
        <f t="shared" si="210"/>
        <v>6223.91</v>
      </c>
      <c r="P482" s="75"/>
    </row>
    <row r="483" spans="1:16" s="8" customFormat="1" x14ac:dyDescent="0.25">
      <c r="A483" s="35" t="str">
        <f>IF(I483&lt;&gt;"",1+MAX($A$1:A482),"")</f>
        <v/>
      </c>
      <c r="B483" s="66"/>
      <c r="C483" s="67"/>
      <c r="E483" s="33"/>
      <c r="F483" s="6"/>
      <c r="G483" s="1"/>
      <c r="H483" s="2"/>
      <c r="I483" s="15"/>
      <c r="J483" s="3"/>
      <c r="K483" s="40"/>
      <c r="L483" s="40"/>
      <c r="M483" s="40"/>
      <c r="N483" s="3"/>
      <c r="O483" s="76"/>
      <c r="P483" s="26"/>
    </row>
    <row r="484" spans="1:16" x14ac:dyDescent="0.25">
      <c r="A484" s="35" t="str">
        <f>IF(I484&lt;&gt;"",1+MAX($A$1:A483),"")</f>
        <v/>
      </c>
      <c r="B484" s="66"/>
      <c r="C484" s="67"/>
      <c r="D484" s="47"/>
      <c r="E484" s="55" t="s">
        <v>618</v>
      </c>
      <c r="F484" s="56"/>
      <c r="G484" s="8"/>
      <c r="H484" s="8"/>
      <c r="J484" s="3"/>
      <c r="K484" s="40"/>
      <c r="L484" s="40"/>
      <c r="M484" s="40"/>
      <c r="N484" s="3"/>
      <c r="O484" s="76"/>
      <c r="P484" s="75"/>
    </row>
    <row r="485" spans="1:16" s="8" customFormat="1" ht="14.4" x14ac:dyDescent="0.25">
      <c r="A485" s="35">
        <f>IF(I485&lt;&gt;"",1+MAX($A$1:A484),"")</f>
        <v>352</v>
      </c>
      <c r="B485" s="37" t="s">
        <v>603</v>
      </c>
      <c r="C485" s="37" t="s">
        <v>603</v>
      </c>
      <c r="E485" s="33" t="s">
        <v>620</v>
      </c>
      <c r="F485" s="6">
        <v>1</v>
      </c>
      <c r="G485" s="1">
        <v>0</v>
      </c>
      <c r="H485" s="2">
        <f t="shared" ref="H485" si="213">F485*(1+G485)</f>
        <v>1</v>
      </c>
      <c r="I485" s="15" t="s">
        <v>35</v>
      </c>
      <c r="J485" s="3">
        <v>1368</v>
      </c>
      <c r="K485" s="40">
        <f t="shared" ref="K485:K489" si="214">J485*H485</f>
        <v>1368</v>
      </c>
      <c r="L485" s="40">
        <v>2232</v>
      </c>
      <c r="M485" s="40">
        <f t="shared" ref="M485:M489" si="215">L485*H485</f>
        <v>2232</v>
      </c>
      <c r="N485" s="3">
        <v>3600</v>
      </c>
      <c r="O485" s="76">
        <f t="shared" si="210"/>
        <v>3600</v>
      </c>
      <c r="P485" s="26"/>
    </row>
    <row r="486" spans="1:16" s="8" customFormat="1" x14ac:dyDescent="0.25">
      <c r="A486" s="35" t="str">
        <f>IF(I486&lt;&gt;"",1+MAX($A$1:A485),"")</f>
        <v/>
      </c>
      <c r="B486" s="66"/>
      <c r="C486" s="67"/>
      <c r="E486" s="33"/>
      <c r="F486" s="6"/>
      <c r="G486" s="1"/>
      <c r="H486" s="2"/>
      <c r="I486" s="15"/>
      <c r="J486" s="3"/>
      <c r="K486" s="40"/>
      <c r="L486" s="40"/>
      <c r="M486" s="40"/>
      <c r="N486" s="3"/>
      <c r="O486" s="76"/>
      <c r="P486" s="26"/>
    </row>
    <row r="487" spans="1:16" x14ac:dyDescent="0.25">
      <c r="A487" s="35" t="str">
        <f>IF(I487&lt;&gt;"",1+MAX($A$1:A486),"")</f>
        <v/>
      </c>
      <c r="B487" s="66"/>
      <c r="C487" s="67"/>
      <c r="D487" s="47"/>
      <c r="E487" s="55" t="s">
        <v>631</v>
      </c>
      <c r="F487" s="56"/>
      <c r="G487" s="8"/>
      <c r="H487" s="8"/>
      <c r="J487" s="3"/>
      <c r="K487" s="40"/>
      <c r="L487" s="40"/>
      <c r="M487" s="40"/>
      <c r="N487" s="3"/>
      <c r="O487" s="76"/>
      <c r="P487" s="75"/>
    </row>
    <row r="488" spans="1:16" s="8" customFormat="1" ht="14.4" x14ac:dyDescent="0.25">
      <c r="A488" s="35">
        <f>IF(I488&lt;&gt;"",1+MAX($A$1:A487),"")</f>
        <v>353</v>
      </c>
      <c r="B488" s="37" t="s">
        <v>603</v>
      </c>
      <c r="C488" s="37" t="s">
        <v>603</v>
      </c>
      <c r="E488" s="33" t="s">
        <v>632</v>
      </c>
      <c r="F488" s="6">
        <v>16.82</v>
      </c>
      <c r="G488" s="1">
        <v>0.1</v>
      </c>
      <c r="H488" s="2">
        <f t="shared" ref="H488:H489" si="216">F488*(1+G488)</f>
        <v>18.502000000000002</v>
      </c>
      <c r="I488" s="15" t="s">
        <v>28</v>
      </c>
      <c r="J488" s="3">
        <v>121.6</v>
      </c>
      <c r="K488" s="40">
        <f t="shared" si="214"/>
        <v>2249.8432000000003</v>
      </c>
      <c r="L488" s="40">
        <v>198.4</v>
      </c>
      <c r="M488" s="40">
        <f t="shared" si="215"/>
        <v>3670.7968000000005</v>
      </c>
      <c r="N488" s="3">
        <v>320</v>
      </c>
      <c r="O488" s="76">
        <f t="shared" si="210"/>
        <v>5920.6400000000012</v>
      </c>
      <c r="P488" s="26"/>
    </row>
    <row r="489" spans="1:16" s="8" customFormat="1" ht="14.4" x14ac:dyDescent="0.25">
      <c r="A489" s="35">
        <f>IF(I489&lt;&gt;"",1+MAX($A$1:A488),"")</f>
        <v>354</v>
      </c>
      <c r="B489" s="37" t="s">
        <v>603</v>
      </c>
      <c r="C489" s="37" t="s">
        <v>603</v>
      </c>
      <c r="E489" s="33" t="s">
        <v>1189</v>
      </c>
      <c r="F489" s="6">
        <v>13.18</v>
      </c>
      <c r="G489" s="1">
        <v>0.1</v>
      </c>
      <c r="H489" s="2">
        <f t="shared" si="216"/>
        <v>14.498000000000001</v>
      </c>
      <c r="I489" s="15" t="s">
        <v>28</v>
      </c>
      <c r="J489" s="3">
        <v>121.6</v>
      </c>
      <c r="K489" s="40">
        <f t="shared" si="214"/>
        <v>1762.9568000000002</v>
      </c>
      <c r="L489" s="40">
        <v>198.4</v>
      </c>
      <c r="M489" s="40">
        <f t="shared" si="215"/>
        <v>2876.4032000000002</v>
      </c>
      <c r="N489" s="3">
        <v>320</v>
      </c>
      <c r="O489" s="76">
        <f t="shared" si="210"/>
        <v>4639.3600000000006</v>
      </c>
      <c r="P489" s="26"/>
    </row>
    <row r="490" spans="1:16" s="8" customFormat="1" x14ac:dyDescent="0.25">
      <c r="A490" s="35" t="str">
        <f>IF(I490&lt;&gt;"",1+MAX($A$1:A489),"")</f>
        <v/>
      </c>
      <c r="B490" s="66"/>
      <c r="C490" s="67"/>
      <c r="E490" s="33"/>
      <c r="F490" s="6"/>
      <c r="G490" s="1"/>
      <c r="H490" s="2"/>
      <c r="I490" s="15"/>
      <c r="J490" s="3"/>
      <c r="K490" s="40"/>
      <c r="L490" s="40"/>
      <c r="M490" s="40"/>
      <c r="N490" s="3"/>
      <c r="O490" s="4"/>
      <c r="P490" s="9"/>
    </row>
    <row r="491" spans="1:16" x14ac:dyDescent="0.25">
      <c r="A491" s="35" t="str">
        <f>IF(I491&lt;&gt;"",1+MAX($A$1:A490),"")</f>
        <v/>
      </c>
      <c r="B491" s="37"/>
      <c r="C491" s="37"/>
      <c r="D491" s="48"/>
      <c r="E491" s="49" t="s">
        <v>77</v>
      </c>
      <c r="F491" s="56"/>
      <c r="G491" s="8"/>
      <c r="H491" s="8"/>
      <c r="J491" s="40"/>
      <c r="K491" s="40"/>
      <c r="L491" s="40"/>
      <c r="M491" s="40"/>
      <c r="N491" s="8"/>
      <c r="O491" s="8"/>
      <c r="P491" s="9"/>
    </row>
    <row r="492" spans="1:16" s="8" customFormat="1" x14ac:dyDescent="0.25">
      <c r="A492" s="35" t="str">
        <f>IF(I492&lt;&gt;"",1+MAX($A$1:A491),"")</f>
        <v/>
      </c>
      <c r="B492" s="66"/>
      <c r="C492" s="67"/>
      <c r="E492" s="33"/>
      <c r="F492" s="6"/>
      <c r="G492" s="1"/>
      <c r="H492" s="2"/>
      <c r="I492" s="15"/>
      <c r="J492" s="3"/>
      <c r="K492" s="40"/>
      <c r="L492" s="40"/>
      <c r="M492" s="40"/>
      <c r="N492" s="3"/>
      <c r="O492" s="4"/>
      <c r="P492" s="9"/>
    </row>
    <row r="493" spans="1:16" x14ac:dyDescent="0.25">
      <c r="A493" s="35" t="str">
        <f>IF(I493&lt;&gt;"",1+MAX($A$1:A492),"")</f>
        <v/>
      </c>
      <c r="B493" s="66"/>
      <c r="C493" s="67"/>
      <c r="D493" s="47"/>
      <c r="E493" s="55" t="s">
        <v>67</v>
      </c>
      <c r="F493" s="56"/>
      <c r="G493" s="8"/>
      <c r="H493" s="8"/>
      <c r="J493" s="40"/>
      <c r="K493" s="40"/>
      <c r="L493" s="40"/>
      <c r="M493" s="40"/>
      <c r="N493" s="8"/>
      <c r="O493" s="8"/>
      <c r="P493" s="25"/>
    </row>
    <row r="494" spans="1:16" s="8" customFormat="1" ht="14.4" x14ac:dyDescent="0.25">
      <c r="A494" s="35">
        <f>IF(I494&lt;&gt;"",1+MAX($A$1:A493),"")</f>
        <v>355</v>
      </c>
      <c r="B494" s="37" t="s">
        <v>608</v>
      </c>
      <c r="C494" s="37" t="s">
        <v>608</v>
      </c>
      <c r="E494" s="33" t="s">
        <v>224</v>
      </c>
      <c r="F494" s="6">
        <f>2200.23/32</f>
        <v>68.757187500000001</v>
      </c>
      <c r="G494" s="1">
        <v>0</v>
      </c>
      <c r="H494" s="2">
        <f t="shared" ref="H494" si="217">F494*(1+G494)</f>
        <v>68.757187500000001</v>
      </c>
      <c r="I494" s="15" t="s">
        <v>35</v>
      </c>
      <c r="J494" s="95">
        <v>90</v>
      </c>
      <c r="K494" s="96">
        <f>J494*H494</f>
        <v>6188.1468750000004</v>
      </c>
      <c r="L494" s="96">
        <v>30</v>
      </c>
      <c r="M494" s="96">
        <f>L494*H494</f>
        <v>2062.7156249999998</v>
      </c>
      <c r="N494" s="95">
        <v>120</v>
      </c>
      <c r="O494" s="4">
        <f>N494*H494</f>
        <v>8250.8624999999993</v>
      </c>
      <c r="P494" s="9"/>
    </row>
    <row r="495" spans="1:16" x14ac:dyDescent="0.25">
      <c r="A495" s="35" t="str">
        <f>IF(I495&lt;&gt;"",1+MAX($A$1:A494),"")</f>
        <v/>
      </c>
      <c r="B495" s="66"/>
      <c r="C495" s="67"/>
      <c r="D495" s="23"/>
      <c r="E495" s="24"/>
      <c r="F495" s="56"/>
      <c r="G495" s="8"/>
      <c r="H495" s="8"/>
      <c r="J495" s="40"/>
      <c r="K495" s="40"/>
      <c r="L495" s="40"/>
      <c r="M495" s="40"/>
      <c r="N495" s="8"/>
      <c r="O495" s="8"/>
      <c r="P495" s="25"/>
    </row>
    <row r="496" spans="1:16" x14ac:dyDescent="0.25">
      <c r="A496" s="35" t="str">
        <f>IF(I496&lt;&gt;"",1+MAX($A$1:A495),"")</f>
        <v/>
      </c>
      <c r="B496" s="66"/>
      <c r="C496" s="67"/>
      <c r="D496" s="47"/>
      <c r="E496" s="55" t="s">
        <v>62</v>
      </c>
      <c r="F496" s="56"/>
      <c r="G496" s="8"/>
      <c r="H496" s="8"/>
      <c r="J496" s="40"/>
      <c r="K496" s="40"/>
      <c r="L496" s="40"/>
      <c r="M496" s="40"/>
      <c r="N496" s="8"/>
      <c r="O496" s="8"/>
      <c r="P496" s="25"/>
    </row>
    <row r="497" spans="1:16" s="8" customFormat="1" ht="14.4" x14ac:dyDescent="0.25">
      <c r="A497" s="35">
        <f>IF(I497&lt;&gt;"",1+MAX($A$1:A496),"")</f>
        <v>356</v>
      </c>
      <c r="B497" s="37" t="s">
        <v>608</v>
      </c>
      <c r="C497" s="37" t="s">
        <v>608</v>
      </c>
      <c r="E497" s="33" t="s">
        <v>420</v>
      </c>
      <c r="F497" s="6">
        <v>1</v>
      </c>
      <c r="G497" s="1">
        <v>0</v>
      </c>
      <c r="H497" s="2">
        <f t="shared" ref="H497:H509" si="218">F497*(1+G497)</f>
        <v>1</v>
      </c>
      <c r="I497" s="15" t="s">
        <v>35</v>
      </c>
      <c r="J497" s="3">
        <v>106.47</v>
      </c>
      <c r="K497" s="40">
        <f t="shared" ref="K497:K501" si="219">J497*H497</f>
        <v>106.47</v>
      </c>
      <c r="L497" s="40">
        <v>98.28</v>
      </c>
      <c r="M497" s="40">
        <f t="shared" ref="M497:M509" si="220">L497*H497</f>
        <v>98.28</v>
      </c>
      <c r="N497" s="3">
        <v>204.75</v>
      </c>
      <c r="O497" s="4">
        <f t="shared" ref="O497:O509" si="221">N497*H497</f>
        <v>204.75</v>
      </c>
      <c r="P497" s="9"/>
    </row>
    <row r="498" spans="1:16" s="8" customFormat="1" ht="14.4" x14ac:dyDescent="0.25">
      <c r="A498" s="35">
        <f>IF(I498&lt;&gt;"",1+MAX($A$1:A497),"")</f>
        <v>357</v>
      </c>
      <c r="B498" s="37" t="s">
        <v>608</v>
      </c>
      <c r="C498" s="37" t="s">
        <v>608</v>
      </c>
      <c r="E498" s="33" t="s">
        <v>421</v>
      </c>
      <c r="F498" s="6">
        <v>1</v>
      </c>
      <c r="G498" s="1">
        <v>0</v>
      </c>
      <c r="H498" s="2">
        <f t="shared" si="218"/>
        <v>1</v>
      </c>
      <c r="I498" s="15" t="s">
        <v>35</v>
      </c>
      <c r="J498" s="3">
        <v>94.64</v>
      </c>
      <c r="K498" s="40">
        <f t="shared" si="219"/>
        <v>94.64</v>
      </c>
      <c r="L498" s="40">
        <v>87.36</v>
      </c>
      <c r="M498" s="40">
        <f t="shared" si="220"/>
        <v>87.36</v>
      </c>
      <c r="N498" s="3">
        <v>182</v>
      </c>
      <c r="O498" s="4">
        <f t="shared" si="221"/>
        <v>182</v>
      </c>
      <c r="P498" s="9"/>
    </row>
    <row r="499" spans="1:16" s="8" customFormat="1" ht="14.4" x14ac:dyDescent="0.25">
      <c r="A499" s="35">
        <f>IF(I499&lt;&gt;"",1+MAX($A$1:A498),"")</f>
        <v>358</v>
      </c>
      <c r="B499" s="37" t="s">
        <v>608</v>
      </c>
      <c r="C499" s="37" t="s">
        <v>608</v>
      </c>
      <c r="E499" s="33" t="s">
        <v>422</v>
      </c>
      <c r="F499" s="6">
        <v>1</v>
      </c>
      <c r="G499" s="1">
        <v>0</v>
      </c>
      <c r="H499" s="2">
        <f t="shared" si="218"/>
        <v>1</v>
      </c>
      <c r="I499" s="15" t="s">
        <v>35</v>
      </c>
      <c r="J499" s="3">
        <v>82.81</v>
      </c>
      <c r="K499" s="40">
        <f t="shared" si="219"/>
        <v>82.81</v>
      </c>
      <c r="L499" s="40">
        <v>76.44</v>
      </c>
      <c r="M499" s="40">
        <f t="shared" si="220"/>
        <v>76.44</v>
      </c>
      <c r="N499" s="3">
        <v>159.25</v>
      </c>
      <c r="O499" s="4">
        <f t="shared" si="221"/>
        <v>159.25</v>
      </c>
      <c r="P499" s="9"/>
    </row>
    <row r="500" spans="1:16" s="8" customFormat="1" ht="14.4" x14ac:dyDescent="0.25">
      <c r="A500" s="35">
        <f>IF(I500&lt;&gt;"",1+MAX($A$1:A499),"")</f>
        <v>359</v>
      </c>
      <c r="B500" s="37" t="s">
        <v>608</v>
      </c>
      <c r="C500" s="37" t="s">
        <v>608</v>
      </c>
      <c r="E500" s="33" t="s">
        <v>423</v>
      </c>
      <c r="F500" s="6">
        <v>1</v>
      </c>
      <c r="G500" s="1">
        <v>0</v>
      </c>
      <c r="H500" s="2">
        <f t="shared" si="218"/>
        <v>1</v>
      </c>
      <c r="I500" s="15" t="s">
        <v>35</v>
      </c>
      <c r="J500" s="3">
        <v>177.45000000000002</v>
      </c>
      <c r="K500" s="40">
        <f t="shared" si="219"/>
        <v>177.45000000000002</v>
      </c>
      <c r="L500" s="40">
        <v>163.79999999999998</v>
      </c>
      <c r="M500" s="40">
        <f t="shared" si="220"/>
        <v>163.79999999999998</v>
      </c>
      <c r="N500" s="3">
        <v>341.25</v>
      </c>
      <c r="O500" s="4">
        <f t="shared" si="221"/>
        <v>341.25</v>
      </c>
      <c r="P500" s="9"/>
    </row>
    <row r="501" spans="1:16" s="8" customFormat="1" ht="14.4" x14ac:dyDescent="0.25">
      <c r="A501" s="35">
        <f>IF(I501&lt;&gt;"",1+MAX($A$1:A500),"")</f>
        <v>360</v>
      </c>
      <c r="B501" s="37" t="s">
        <v>608</v>
      </c>
      <c r="C501" s="37" t="s">
        <v>608</v>
      </c>
      <c r="E501" s="33" t="s">
        <v>424</v>
      </c>
      <c r="F501" s="6">
        <v>2</v>
      </c>
      <c r="G501" s="1">
        <v>0</v>
      </c>
      <c r="H501" s="2">
        <f t="shared" si="218"/>
        <v>2</v>
      </c>
      <c r="I501" s="15" t="s">
        <v>35</v>
      </c>
      <c r="J501" s="3">
        <v>165.62</v>
      </c>
      <c r="K501" s="40">
        <f t="shared" si="219"/>
        <v>331.24</v>
      </c>
      <c r="L501" s="40">
        <v>152.88</v>
      </c>
      <c r="M501" s="40">
        <f t="shared" si="220"/>
        <v>305.76</v>
      </c>
      <c r="N501" s="3">
        <v>318.5</v>
      </c>
      <c r="O501" s="4">
        <f t="shared" si="221"/>
        <v>637</v>
      </c>
      <c r="P501" s="9"/>
    </row>
    <row r="502" spans="1:16" s="8" customFormat="1" ht="14.4" x14ac:dyDescent="0.25">
      <c r="A502" s="35">
        <f>IF(I502&lt;&gt;"",1+MAX($A$1:A501),"")</f>
        <v>361</v>
      </c>
      <c r="B502" s="37" t="s">
        <v>608</v>
      </c>
      <c r="C502" s="37" t="s">
        <v>608</v>
      </c>
      <c r="E502" s="33" t="s">
        <v>425</v>
      </c>
      <c r="F502" s="6">
        <v>1</v>
      </c>
      <c r="G502" s="1">
        <v>0</v>
      </c>
      <c r="H502" s="2">
        <f t="shared" si="218"/>
        <v>1</v>
      </c>
      <c r="I502" s="15" t="s">
        <v>35</v>
      </c>
      <c r="J502" s="3">
        <v>233.20000000000002</v>
      </c>
      <c r="K502" s="40">
        <f t="shared" ref="K502:K509" si="222">J502*H502</f>
        <v>233.20000000000002</v>
      </c>
      <c r="L502" s="40">
        <v>206.79999999999998</v>
      </c>
      <c r="M502" s="40">
        <f t="shared" si="220"/>
        <v>206.79999999999998</v>
      </c>
      <c r="N502" s="3">
        <v>440</v>
      </c>
      <c r="O502" s="4">
        <f t="shared" si="221"/>
        <v>440</v>
      </c>
      <c r="P502" s="9"/>
    </row>
    <row r="503" spans="1:16" s="8" customFormat="1" ht="14.4" x14ac:dyDescent="0.25">
      <c r="A503" s="35">
        <f>IF(I503&lt;&gt;"",1+MAX($A$1:A502),"")</f>
        <v>362</v>
      </c>
      <c r="B503" s="37" t="s">
        <v>608</v>
      </c>
      <c r="C503" s="37" t="s">
        <v>608</v>
      </c>
      <c r="E503" s="33" t="s">
        <v>426</v>
      </c>
      <c r="F503" s="6">
        <v>2</v>
      </c>
      <c r="G503" s="1">
        <v>0</v>
      </c>
      <c r="H503" s="2">
        <f t="shared" si="218"/>
        <v>2</v>
      </c>
      <c r="I503" s="15" t="s">
        <v>35</v>
      </c>
      <c r="J503" s="94">
        <v>28.8</v>
      </c>
      <c r="K503" s="94">
        <f t="shared" si="222"/>
        <v>57.6</v>
      </c>
      <c r="L503" s="94">
        <v>24.8</v>
      </c>
      <c r="M503" s="94">
        <f t="shared" si="220"/>
        <v>49.6</v>
      </c>
      <c r="N503" s="93">
        <v>53.6</v>
      </c>
      <c r="O503" s="4">
        <f t="shared" si="221"/>
        <v>107.2</v>
      </c>
      <c r="P503" s="9"/>
    </row>
    <row r="504" spans="1:16" s="8" customFormat="1" ht="14.4" x14ac:dyDescent="0.25">
      <c r="A504" s="35">
        <f>IF(I504&lt;&gt;"",1+MAX($A$1:A503),"")</f>
        <v>363</v>
      </c>
      <c r="B504" s="37" t="s">
        <v>608</v>
      </c>
      <c r="C504" s="37" t="s">
        <v>608</v>
      </c>
      <c r="E504" s="33" t="s">
        <v>1224</v>
      </c>
      <c r="F504" s="6">
        <v>8</v>
      </c>
      <c r="G504" s="1">
        <v>0</v>
      </c>
      <c r="H504" s="2">
        <f t="shared" si="218"/>
        <v>8</v>
      </c>
      <c r="I504" s="15" t="s">
        <v>35</v>
      </c>
      <c r="J504" s="3">
        <v>75.167999999999992</v>
      </c>
      <c r="K504" s="40">
        <f t="shared" si="222"/>
        <v>601.34399999999994</v>
      </c>
      <c r="L504" s="40">
        <v>54.431999999999995</v>
      </c>
      <c r="M504" s="40">
        <f t="shared" si="220"/>
        <v>435.45599999999996</v>
      </c>
      <c r="N504" s="3">
        <v>129.6</v>
      </c>
      <c r="O504" s="4">
        <f t="shared" si="221"/>
        <v>1036.8</v>
      </c>
      <c r="P504" s="9"/>
    </row>
    <row r="505" spans="1:16" s="8" customFormat="1" ht="14.4" x14ac:dyDescent="0.25">
      <c r="A505" s="35">
        <f>IF(I505&lt;&gt;"",1+MAX($A$1:A504),"")</f>
        <v>364</v>
      </c>
      <c r="B505" s="37" t="s">
        <v>608</v>
      </c>
      <c r="C505" s="37" t="s">
        <v>608</v>
      </c>
      <c r="E505" s="33" t="s">
        <v>427</v>
      </c>
      <c r="F505" s="6">
        <v>1</v>
      </c>
      <c r="G505" s="1">
        <v>0</v>
      </c>
      <c r="H505" s="2">
        <f t="shared" si="218"/>
        <v>1</v>
      </c>
      <c r="I505" s="15" t="s">
        <v>35</v>
      </c>
      <c r="J505" s="3">
        <v>360.40000000000003</v>
      </c>
      <c r="K505" s="40">
        <f t="shared" ref="K505" si="223">J505*H505</f>
        <v>360.40000000000003</v>
      </c>
      <c r="L505" s="40">
        <v>319.59999999999997</v>
      </c>
      <c r="M505" s="40">
        <f t="shared" si="220"/>
        <v>319.59999999999997</v>
      </c>
      <c r="N505" s="3">
        <v>680</v>
      </c>
      <c r="O505" s="4">
        <f t="shared" si="221"/>
        <v>680</v>
      </c>
      <c r="P505" s="9"/>
    </row>
    <row r="506" spans="1:16" s="8" customFormat="1" ht="14.4" x14ac:dyDescent="0.25">
      <c r="A506" s="35">
        <f>IF(I506&lt;&gt;"",1+MAX($A$1:A505),"")</f>
        <v>365</v>
      </c>
      <c r="B506" s="37" t="s">
        <v>608</v>
      </c>
      <c r="C506" s="37" t="s">
        <v>608</v>
      </c>
      <c r="E506" s="33" t="s">
        <v>428</v>
      </c>
      <c r="F506" s="6">
        <v>1</v>
      </c>
      <c r="G506" s="1">
        <v>0</v>
      </c>
      <c r="H506" s="2">
        <f t="shared" si="218"/>
        <v>1</v>
      </c>
      <c r="I506" s="15" t="s">
        <v>35</v>
      </c>
      <c r="J506" s="3">
        <v>154.512</v>
      </c>
      <c r="K506" s="40">
        <f t="shared" si="222"/>
        <v>154.512</v>
      </c>
      <c r="L506" s="40">
        <v>111.88800000000001</v>
      </c>
      <c r="M506" s="40">
        <f t="shared" si="220"/>
        <v>111.88800000000001</v>
      </c>
      <c r="N506" s="3">
        <v>266.40000000000003</v>
      </c>
      <c r="O506" s="4">
        <f t="shared" si="221"/>
        <v>266.40000000000003</v>
      </c>
      <c r="P506" s="9"/>
    </row>
    <row r="507" spans="1:16" s="8" customFormat="1" ht="14.4" x14ac:dyDescent="0.25">
      <c r="A507" s="35">
        <f>IF(I507&lt;&gt;"",1+MAX($A$1:A506),"")</f>
        <v>366</v>
      </c>
      <c r="B507" s="37" t="s">
        <v>608</v>
      </c>
      <c r="C507" s="37" t="s">
        <v>608</v>
      </c>
      <c r="E507" s="33" t="s">
        <v>429</v>
      </c>
      <c r="F507" s="6">
        <v>1</v>
      </c>
      <c r="G507" s="1">
        <v>0</v>
      </c>
      <c r="H507" s="2">
        <f t="shared" si="218"/>
        <v>1</v>
      </c>
      <c r="I507" s="15" t="s">
        <v>35</v>
      </c>
      <c r="J507" s="93">
        <v>60.76</v>
      </c>
      <c r="K507" s="94">
        <f t="shared" si="222"/>
        <v>60.76</v>
      </c>
      <c r="L507" s="94">
        <v>37.24</v>
      </c>
      <c r="M507" s="94">
        <f t="shared" si="220"/>
        <v>37.24</v>
      </c>
      <c r="N507" s="93">
        <v>98</v>
      </c>
      <c r="O507" s="4">
        <f t="shared" si="221"/>
        <v>98</v>
      </c>
      <c r="P507" s="9"/>
    </row>
    <row r="508" spans="1:16" s="8" customFormat="1" ht="14.4" x14ac:dyDescent="0.25">
      <c r="A508" s="35">
        <f>IF(I508&lt;&gt;"",1+MAX($A$1:A507),"")</f>
        <v>367</v>
      </c>
      <c r="B508" s="37" t="s">
        <v>608</v>
      </c>
      <c r="C508" s="37" t="s">
        <v>608</v>
      </c>
      <c r="E508" s="33" t="s">
        <v>430</v>
      </c>
      <c r="F508" s="6">
        <v>1</v>
      </c>
      <c r="G508" s="1">
        <v>0</v>
      </c>
      <c r="H508" s="2">
        <f t="shared" si="218"/>
        <v>1</v>
      </c>
      <c r="I508" s="15" t="s">
        <v>35</v>
      </c>
      <c r="J508" s="3">
        <v>141.96</v>
      </c>
      <c r="K508" s="40">
        <f t="shared" si="222"/>
        <v>141.96</v>
      </c>
      <c r="L508" s="40">
        <v>131.04</v>
      </c>
      <c r="M508" s="40">
        <f t="shared" si="220"/>
        <v>131.04</v>
      </c>
      <c r="N508" s="3">
        <v>273</v>
      </c>
      <c r="O508" s="4">
        <f t="shared" si="221"/>
        <v>273</v>
      </c>
      <c r="P508" s="9"/>
    </row>
    <row r="509" spans="1:16" s="8" customFormat="1" ht="14.4" x14ac:dyDescent="0.25">
      <c r="A509" s="35">
        <f>IF(I509&lt;&gt;"",1+MAX($A$1:A508),"")</f>
        <v>368</v>
      </c>
      <c r="B509" s="37" t="s">
        <v>608</v>
      </c>
      <c r="C509" s="37" t="s">
        <v>608</v>
      </c>
      <c r="E509" s="33" t="s">
        <v>227</v>
      </c>
      <c r="F509" s="6">
        <v>1</v>
      </c>
      <c r="G509" s="1">
        <v>0</v>
      </c>
      <c r="H509" s="2">
        <f t="shared" si="218"/>
        <v>1</v>
      </c>
      <c r="I509" s="15" t="s">
        <v>35</v>
      </c>
      <c r="J509" s="93">
        <v>46.5</v>
      </c>
      <c r="K509" s="94">
        <f t="shared" si="222"/>
        <v>46.5</v>
      </c>
      <c r="L509" s="94">
        <v>28.5</v>
      </c>
      <c r="M509" s="40">
        <f t="shared" si="220"/>
        <v>28.5</v>
      </c>
      <c r="N509" s="3">
        <v>75</v>
      </c>
      <c r="O509" s="4">
        <f t="shared" si="221"/>
        <v>75</v>
      </c>
      <c r="P509" s="9"/>
    </row>
    <row r="510" spans="1:16" x14ac:dyDescent="0.25">
      <c r="A510" s="35" t="str">
        <f>IF(I510&lt;&gt;"",1+MAX($A$1:A509),"")</f>
        <v/>
      </c>
      <c r="B510" s="66"/>
      <c r="C510" s="67"/>
      <c r="D510" s="23"/>
      <c r="E510" s="24"/>
      <c r="F510" s="56"/>
      <c r="G510" s="8"/>
      <c r="H510" s="8"/>
      <c r="J510" s="40"/>
      <c r="K510" s="40"/>
      <c r="L510" s="40"/>
      <c r="M510" s="40"/>
      <c r="N510" s="8"/>
      <c r="O510" s="8"/>
      <c r="P510" s="25"/>
    </row>
    <row r="511" spans="1:16" x14ac:dyDescent="0.25">
      <c r="A511" s="35" t="str">
        <f>IF(I511&lt;&gt;"",1+MAX($A$1:A510),"")</f>
        <v/>
      </c>
      <c r="B511" s="66"/>
      <c r="C511" s="67"/>
      <c r="D511" s="47"/>
      <c r="E511" s="55" t="s">
        <v>85</v>
      </c>
      <c r="F511" s="56"/>
      <c r="G511" s="8"/>
      <c r="H511" s="8"/>
      <c r="J511" s="40"/>
      <c r="K511" s="40"/>
      <c r="L511" s="40"/>
      <c r="M511" s="40"/>
      <c r="N511" s="8"/>
      <c r="O511" s="8"/>
      <c r="P511" s="25"/>
    </row>
    <row r="512" spans="1:16" s="8" customFormat="1" ht="14.4" x14ac:dyDescent="0.25">
      <c r="A512" s="35">
        <f>IF(I512&lt;&gt;"",1+MAX($A$1:A511),"")</f>
        <v>369</v>
      </c>
      <c r="B512" s="37" t="s">
        <v>608</v>
      </c>
      <c r="C512" s="37" t="s">
        <v>608</v>
      </c>
      <c r="E512" s="33" t="s">
        <v>433</v>
      </c>
      <c r="F512" s="6">
        <v>27</v>
      </c>
      <c r="G512" s="1">
        <v>0</v>
      </c>
      <c r="H512" s="2">
        <f t="shared" ref="H512:H542" si="224">F512*(1+G512)</f>
        <v>27</v>
      </c>
      <c r="I512" s="15" t="s">
        <v>35</v>
      </c>
      <c r="J512" s="3">
        <v>75.585600000000014</v>
      </c>
      <c r="K512" s="40">
        <f t="shared" ref="K512:K575" si="225">J512*H512</f>
        <v>2040.8112000000003</v>
      </c>
      <c r="L512" s="40">
        <v>54.734400000000008</v>
      </c>
      <c r="M512" s="40">
        <f t="shared" ref="M512:M575" si="226">L512*H512</f>
        <v>1477.8288000000002</v>
      </c>
      <c r="N512" s="3">
        <v>130.32000000000002</v>
      </c>
      <c r="O512" s="4">
        <f t="shared" ref="O512:O542" si="227">N512*H512</f>
        <v>3518.6400000000008</v>
      </c>
      <c r="P512" s="9"/>
    </row>
    <row r="513" spans="1:16" s="8" customFormat="1" ht="14.4" x14ac:dyDescent="0.25">
      <c r="A513" s="35">
        <f>IF(I513&lt;&gt;"",1+MAX($A$1:A512),"")</f>
        <v>370</v>
      </c>
      <c r="B513" s="37" t="s">
        <v>608</v>
      </c>
      <c r="C513" s="37" t="s">
        <v>608</v>
      </c>
      <c r="E513" s="33" t="s">
        <v>434</v>
      </c>
      <c r="F513" s="6">
        <v>1</v>
      </c>
      <c r="G513" s="1">
        <v>0</v>
      </c>
      <c r="H513" s="2">
        <f t="shared" si="224"/>
        <v>1</v>
      </c>
      <c r="I513" s="15" t="s">
        <v>35</v>
      </c>
      <c r="J513" s="3">
        <v>66.941280000000006</v>
      </c>
      <c r="K513" s="40">
        <f t="shared" si="225"/>
        <v>66.941280000000006</v>
      </c>
      <c r="L513" s="40">
        <v>48.474720000000005</v>
      </c>
      <c r="M513" s="40">
        <f t="shared" si="226"/>
        <v>48.474720000000005</v>
      </c>
      <c r="N513" s="3">
        <v>115.41600000000001</v>
      </c>
      <c r="O513" s="4">
        <f t="shared" si="227"/>
        <v>115.41600000000001</v>
      </c>
      <c r="P513" s="9"/>
    </row>
    <row r="514" spans="1:16" s="8" customFormat="1" ht="14.4" x14ac:dyDescent="0.25">
      <c r="A514" s="35">
        <f>IF(I514&lt;&gt;"",1+MAX($A$1:A513),"")</f>
        <v>371</v>
      </c>
      <c r="B514" s="37" t="s">
        <v>608</v>
      </c>
      <c r="C514" s="37" t="s">
        <v>608</v>
      </c>
      <c r="E514" s="33" t="s">
        <v>435</v>
      </c>
      <c r="F514" s="6">
        <v>1</v>
      </c>
      <c r="G514" s="1">
        <v>0</v>
      </c>
      <c r="H514" s="2">
        <f t="shared" si="224"/>
        <v>1</v>
      </c>
      <c r="I514" s="15" t="s">
        <v>35</v>
      </c>
      <c r="J514" s="3">
        <v>18.040320000000001</v>
      </c>
      <c r="K514" s="40">
        <f t="shared" si="225"/>
        <v>18.040320000000001</v>
      </c>
      <c r="L514" s="40">
        <v>13.063680000000002</v>
      </c>
      <c r="M514" s="40">
        <f t="shared" si="226"/>
        <v>13.063680000000002</v>
      </c>
      <c r="N514" s="3">
        <v>31.104000000000003</v>
      </c>
      <c r="O514" s="4">
        <f t="shared" si="227"/>
        <v>31.104000000000003</v>
      </c>
      <c r="P514" s="9"/>
    </row>
    <row r="515" spans="1:16" s="8" customFormat="1" ht="14.4" x14ac:dyDescent="0.25">
      <c r="A515" s="35">
        <f>IF(I515&lt;&gt;"",1+MAX($A$1:A514),"")</f>
        <v>372</v>
      </c>
      <c r="B515" s="37" t="s">
        <v>608</v>
      </c>
      <c r="C515" s="37" t="s">
        <v>608</v>
      </c>
      <c r="E515" s="33" t="s">
        <v>436</v>
      </c>
      <c r="F515" s="6">
        <v>1</v>
      </c>
      <c r="G515" s="1">
        <v>0</v>
      </c>
      <c r="H515" s="2">
        <f t="shared" ref="H515:H541" si="228">F515*(1+G515)</f>
        <v>1</v>
      </c>
      <c r="I515" s="15" t="s">
        <v>35</v>
      </c>
      <c r="J515" s="3">
        <v>51.991199999999999</v>
      </c>
      <c r="K515" s="40">
        <f t="shared" si="225"/>
        <v>51.991199999999999</v>
      </c>
      <c r="L515" s="40">
        <v>37.648800000000001</v>
      </c>
      <c r="M515" s="40">
        <f t="shared" si="226"/>
        <v>37.648800000000001</v>
      </c>
      <c r="N515" s="3">
        <v>89.64</v>
      </c>
      <c r="O515" s="4">
        <f t="shared" ref="O515:O541" si="229">N515*H515</f>
        <v>89.64</v>
      </c>
      <c r="P515" s="9"/>
    </row>
    <row r="516" spans="1:16" s="8" customFormat="1" ht="14.4" x14ac:dyDescent="0.25">
      <c r="A516" s="35">
        <f>IF(I516&lt;&gt;"",1+MAX($A$1:A515),"")</f>
        <v>373</v>
      </c>
      <c r="B516" s="37" t="s">
        <v>608</v>
      </c>
      <c r="C516" s="37" t="s">
        <v>608</v>
      </c>
      <c r="E516" s="33" t="s">
        <v>437</v>
      </c>
      <c r="F516" s="6">
        <v>1</v>
      </c>
      <c r="G516" s="1">
        <v>0</v>
      </c>
      <c r="H516" s="2">
        <f t="shared" si="228"/>
        <v>1</v>
      </c>
      <c r="I516" s="15" t="s">
        <v>35</v>
      </c>
      <c r="J516" s="3">
        <v>14.657759999999998</v>
      </c>
      <c r="K516" s="40">
        <f t="shared" si="225"/>
        <v>14.657759999999998</v>
      </c>
      <c r="L516" s="40">
        <v>10.614239999999999</v>
      </c>
      <c r="M516" s="40">
        <f t="shared" si="226"/>
        <v>10.614239999999999</v>
      </c>
      <c r="N516" s="3">
        <v>25.271999999999998</v>
      </c>
      <c r="O516" s="4">
        <f t="shared" si="229"/>
        <v>25.271999999999998</v>
      </c>
      <c r="P516" s="9"/>
    </row>
    <row r="517" spans="1:16" s="8" customFormat="1" ht="14.4" x14ac:dyDescent="0.25">
      <c r="A517" s="35">
        <f>IF(I517&lt;&gt;"",1+MAX($A$1:A516),"")</f>
        <v>374</v>
      </c>
      <c r="B517" s="37" t="s">
        <v>608</v>
      </c>
      <c r="C517" s="37" t="s">
        <v>608</v>
      </c>
      <c r="E517" s="33" t="s">
        <v>438</v>
      </c>
      <c r="F517" s="6">
        <v>1</v>
      </c>
      <c r="G517" s="1">
        <v>0</v>
      </c>
      <c r="H517" s="2">
        <f t="shared" si="228"/>
        <v>1</v>
      </c>
      <c r="I517" s="15" t="s">
        <v>35</v>
      </c>
      <c r="J517" s="3">
        <v>57.545279999999991</v>
      </c>
      <c r="K517" s="40">
        <f t="shared" si="225"/>
        <v>57.545279999999991</v>
      </c>
      <c r="L517" s="40">
        <v>41.670719999999996</v>
      </c>
      <c r="M517" s="40">
        <f t="shared" si="226"/>
        <v>41.670719999999996</v>
      </c>
      <c r="N517" s="3">
        <v>99.215999999999994</v>
      </c>
      <c r="O517" s="4">
        <f t="shared" si="229"/>
        <v>99.215999999999994</v>
      </c>
      <c r="P517" s="9"/>
    </row>
    <row r="518" spans="1:16" s="8" customFormat="1" ht="14.4" x14ac:dyDescent="0.25">
      <c r="A518" s="35">
        <f>IF(I518&lt;&gt;"",1+MAX($A$1:A517),"")</f>
        <v>375</v>
      </c>
      <c r="B518" s="37" t="s">
        <v>608</v>
      </c>
      <c r="C518" s="37" t="s">
        <v>608</v>
      </c>
      <c r="E518" s="33" t="s">
        <v>439</v>
      </c>
      <c r="F518" s="6">
        <v>1</v>
      </c>
      <c r="G518" s="1">
        <v>0</v>
      </c>
      <c r="H518" s="2">
        <f t="shared" si="228"/>
        <v>1</v>
      </c>
      <c r="I518" s="15" t="s">
        <v>35</v>
      </c>
      <c r="J518" s="3">
        <v>12.02688</v>
      </c>
      <c r="K518" s="40">
        <f t="shared" si="225"/>
        <v>12.02688</v>
      </c>
      <c r="L518" s="40">
        <v>8.7091200000000004</v>
      </c>
      <c r="M518" s="40">
        <f t="shared" si="226"/>
        <v>8.7091200000000004</v>
      </c>
      <c r="N518" s="3">
        <v>20.736000000000001</v>
      </c>
      <c r="O518" s="4">
        <f t="shared" si="229"/>
        <v>20.736000000000001</v>
      </c>
      <c r="P518" s="9"/>
    </row>
    <row r="519" spans="1:16" s="8" customFormat="1" ht="14.4" x14ac:dyDescent="0.25">
      <c r="A519" s="35">
        <f>IF(I519&lt;&gt;"",1+MAX($A$1:A518),"")</f>
        <v>376</v>
      </c>
      <c r="B519" s="37" t="s">
        <v>608</v>
      </c>
      <c r="C519" s="37" t="s">
        <v>608</v>
      </c>
      <c r="E519" s="33" t="s">
        <v>440</v>
      </c>
      <c r="F519" s="6">
        <v>1</v>
      </c>
      <c r="G519" s="1">
        <v>0</v>
      </c>
      <c r="H519" s="2">
        <f t="shared" si="228"/>
        <v>1</v>
      </c>
      <c r="I519" s="15" t="s">
        <v>35</v>
      </c>
      <c r="J519" s="3">
        <v>127.91087999999999</v>
      </c>
      <c r="K519" s="40">
        <f t="shared" si="225"/>
        <v>127.91087999999999</v>
      </c>
      <c r="L519" s="40">
        <v>92.625119999999995</v>
      </c>
      <c r="M519" s="40">
        <f t="shared" si="226"/>
        <v>92.625119999999995</v>
      </c>
      <c r="N519" s="3">
        <v>220.536</v>
      </c>
      <c r="O519" s="4">
        <f t="shared" si="229"/>
        <v>220.536</v>
      </c>
      <c r="P519" s="9"/>
    </row>
    <row r="520" spans="1:16" s="8" customFormat="1" ht="14.4" x14ac:dyDescent="0.25">
      <c r="A520" s="35">
        <f>IF(I520&lt;&gt;"",1+MAX($A$1:A519),"")</f>
        <v>377</v>
      </c>
      <c r="B520" s="37" t="s">
        <v>608</v>
      </c>
      <c r="C520" s="37" t="s">
        <v>608</v>
      </c>
      <c r="E520" s="33" t="s">
        <v>441</v>
      </c>
      <c r="F520" s="6">
        <v>1</v>
      </c>
      <c r="G520" s="1">
        <v>0</v>
      </c>
      <c r="H520" s="2">
        <f t="shared" si="228"/>
        <v>1</v>
      </c>
      <c r="I520" s="15" t="s">
        <v>35</v>
      </c>
      <c r="J520" s="3">
        <v>125.27999999999999</v>
      </c>
      <c r="K520" s="40">
        <f t="shared" si="225"/>
        <v>125.27999999999999</v>
      </c>
      <c r="L520" s="40">
        <v>90.72</v>
      </c>
      <c r="M520" s="40">
        <f t="shared" si="226"/>
        <v>90.72</v>
      </c>
      <c r="N520" s="3">
        <v>216</v>
      </c>
      <c r="O520" s="4">
        <f t="shared" si="229"/>
        <v>216</v>
      </c>
      <c r="P520" s="9"/>
    </row>
    <row r="521" spans="1:16" s="8" customFormat="1" ht="14.4" x14ac:dyDescent="0.25">
      <c r="A521" s="35">
        <f>IF(I521&lt;&gt;"",1+MAX($A$1:A520),"")</f>
        <v>378</v>
      </c>
      <c r="B521" s="37" t="s">
        <v>608</v>
      </c>
      <c r="C521" s="37" t="s">
        <v>608</v>
      </c>
      <c r="E521" s="33" t="s">
        <v>442</v>
      </c>
      <c r="F521" s="6">
        <v>1</v>
      </c>
      <c r="G521" s="1">
        <v>0</v>
      </c>
      <c r="H521" s="2">
        <f t="shared" si="228"/>
        <v>1</v>
      </c>
      <c r="I521" s="15" t="s">
        <v>35</v>
      </c>
      <c r="J521" s="3">
        <v>51.490079999999992</v>
      </c>
      <c r="K521" s="40">
        <f t="shared" si="225"/>
        <v>51.490079999999992</v>
      </c>
      <c r="L521" s="40">
        <v>37.285919999999997</v>
      </c>
      <c r="M521" s="40">
        <f t="shared" si="226"/>
        <v>37.285919999999997</v>
      </c>
      <c r="N521" s="3">
        <v>88.775999999999996</v>
      </c>
      <c r="O521" s="4">
        <f t="shared" si="229"/>
        <v>88.775999999999996</v>
      </c>
      <c r="P521" s="9"/>
    </row>
    <row r="522" spans="1:16" s="8" customFormat="1" ht="14.4" x14ac:dyDescent="0.25">
      <c r="A522" s="35">
        <f>IF(I522&lt;&gt;"",1+MAX($A$1:A521),"")</f>
        <v>379</v>
      </c>
      <c r="B522" s="37" t="s">
        <v>608</v>
      </c>
      <c r="C522" s="37" t="s">
        <v>608</v>
      </c>
      <c r="E522" s="33" t="s">
        <v>443</v>
      </c>
      <c r="F522" s="6">
        <v>1</v>
      </c>
      <c r="G522" s="1">
        <v>0</v>
      </c>
      <c r="H522" s="2">
        <f t="shared" si="228"/>
        <v>1</v>
      </c>
      <c r="I522" s="15" t="s">
        <v>35</v>
      </c>
      <c r="J522" s="3">
        <v>2.5055999999999998</v>
      </c>
      <c r="K522" s="40">
        <f t="shared" si="225"/>
        <v>2.5055999999999998</v>
      </c>
      <c r="L522" s="40">
        <v>1.8144</v>
      </c>
      <c r="M522" s="40">
        <f t="shared" si="226"/>
        <v>1.8144</v>
      </c>
      <c r="N522" s="3">
        <v>4.32</v>
      </c>
      <c r="O522" s="4">
        <f t="shared" si="229"/>
        <v>4.32</v>
      </c>
      <c r="P522" s="9"/>
    </row>
    <row r="523" spans="1:16" s="8" customFormat="1" ht="14.4" x14ac:dyDescent="0.25">
      <c r="A523" s="35">
        <f>IF(I523&lt;&gt;"",1+MAX($A$1:A522),"")</f>
        <v>380</v>
      </c>
      <c r="B523" s="37" t="s">
        <v>608</v>
      </c>
      <c r="C523" s="37" t="s">
        <v>608</v>
      </c>
      <c r="E523" s="33" t="s">
        <v>444</v>
      </c>
      <c r="F523" s="6">
        <v>2</v>
      </c>
      <c r="G523" s="1">
        <v>0</v>
      </c>
      <c r="H523" s="2">
        <f t="shared" si="228"/>
        <v>2</v>
      </c>
      <c r="I523" s="15" t="s">
        <v>35</v>
      </c>
      <c r="J523" s="3">
        <v>46.437119999999993</v>
      </c>
      <c r="K523" s="40">
        <f t="shared" si="225"/>
        <v>92.874239999999986</v>
      </c>
      <c r="L523" s="40">
        <v>33.626879999999993</v>
      </c>
      <c r="M523" s="40">
        <f t="shared" si="226"/>
        <v>67.253759999999986</v>
      </c>
      <c r="N523" s="3">
        <v>80.063999999999993</v>
      </c>
      <c r="O523" s="4">
        <f t="shared" si="229"/>
        <v>160.12799999999999</v>
      </c>
      <c r="P523" s="9"/>
    </row>
    <row r="524" spans="1:16" s="8" customFormat="1" ht="14.4" x14ac:dyDescent="0.25">
      <c r="A524" s="35">
        <f>IF(I524&lt;&gt;"",1+MAX($A$1:A523),"")</f>
        <v>381</v>
      </c>
      <c r="B524" s="37" t="s">
        <v>608</v>
      </c>
      <c r="C524" s="37" t="s">
        <v>608</v>
      </c>
      <c r="E524" s="33" t="s">
        <v>445</v>
      </c>
      <c r="F524" s="6">
        <v>1</v>
      </c>
      <c r="G524" s="1">
        <v>0</v>
      </c>
      <c r="H524" s="2">
        <f t="shared" si="228"/>
        <v>1</v>
      </c>
      <c r="I524" s="15" t="s">
        <v>35</v>
      </c>
      <c r="J524" s="3">
        <v>17.288639999999997</v>
      </c>
      <c r="K524" s="40">
        <f t="shared" si="225"/>
        <v>17.288639999999997</v>
      </c>
      <c r="L524" s="40">
        <v>12.519359999999999</v>
      </c>
      <c r="M524" s="40">
        <f t="shared" si="226"/>
        <v>12.519359999999999</v>
      </c>
      <c r="N524" s="3">
        <v>29.808</v>
      </c>
      <c r="O524" s="4">
        <f t="shared" si="229"/>
        <v>29.808</v>
      </c>
      <c r="P524" s="9"/>
    </row>
    <row r="525" spans="1:16" s="8" customFormat="1" ht="14.4" x14ac:dyDescent="0.25">
      <c r="A525" s="35">
        <f>IF(I525&lt;&gt;"",1+MAX($A$1:A524),"")</f>
        <v>382</v>
      </c>
      <c r="B525" s="37" t="s">
        <v>608</v>
      </c>
      <c r="C525" s="37" t="s">
        <v>608</v>
      </c>
      <c r="E525" s="33" t="s">
        <v>446</v>
      </c>
      <c r="F525" s="6">
        <v>1</v>
      </c>
      <c r="G525" s="1">
        <v>0</v>
      </c>
      <c r="H525" s="2">
        <f t="shared" si="228"/>
        <v>1</v>
      </c>
      <c r="I525" s="15" t="s">
        <v>35</v>
      </c>
      <c r="J525" s="3">
        <v>40.883039999999994</v>
      </c>
      <c r="K525" s="40">
        <f t="shared" si="225"/>
        <v>40.883039999999994</v>
      </c>
      <c r="L525" s="40">
        <v>29.604959999999998</v>
      </c>
      <c r="M525" s="40">
        <f t="shared" si="226"/>
        <v>29.604959999999998</v>
      </c>
      <c r="N525" s="3">
        <v>70.488</v>
      </c>
      <c r="O525" s="4">
        <f t="shared" si="229"/>
        <v>70.488</v>
      </c>
      <c r="P525" s="9"/>
    </row>
    <row r="526" spans="1:16" s="8" customFormat="1" ht="14.4" x14ac:dyDescent="0.25">
      <c r="A526" s="35">
        <f>IF(I526&lt;&gt;"",1+MAX($A$1:A525),"")</f>
        <v>383</v>
      </c>
      <c r="B526" s="37" t="s">
        <v>608</v>
      </c>
      <c r="C526" s="37" t="s">
        <v>608</v>
      </c>
      <c r="E526" s="33" t="s">
        <v>447</v>
      </c>
      <c r="F526" s="6">
        <v>1</v>
      </c>
      <c r="G526" s="1">
        <v>0</v>
      </c>
      <c r="H526" s="2">
        <f t="shared" si="228"/>
        <v>1</v>
      </c>
      <c r="I526" s="15" t="s">
        <v>35</v>
      </c>
      <c r="J526" s="3">
        <v>19.919519999999999</v>
      </c>
      <c r="K526" s="40">
        <f t="shared" si="225"/>
        <v>19.919519999999999</v>
      </c>
      <c r="L526" s="40">
        <v>14.424479999999999</v>
      </c>
      <c r="M526" s="40">
        <f t="shared" si="226"/>
        <v>14.424479999999999</v>
      </c>
      <c r="N526" s="3">
        <v>34.344000000000001</v>
      </c>
      <c r="O526" s="4">
        <f t="shared" si="229"/>
        <v>34.344000000000001</v>
      </c>
      <c r="P526" s="9"/>
    </row>
    <row r="527" spans="1:16" s="8" customFormat="1" ht="14.4" x14ac:dyDescent="0.25">
      <c r="A527" s="35">
        <f>IF(I527&lt;&gt;"",1+MAX($A$1:A526),"")</f>
        <v>384</v>
      </c>
      <c r="B527" s="37" t="s">
        <v>608</v>
      </c>
      <c r="C527" s="37" t="s">
        <v>608</v>
      </c>
      <c r="E527" s="33" t="s">
        <v>448</v>
      </c>
      <c r="F527" s="6">
        <v>1</v>
      </c>
      <c r="G527" s="1">
        <v>0</v>
      </c>
      <c r="H527" s="2">
        <f t="shared" si="228"/>
        <v>1</v>
      </c>
      <c r="I527" s="15" t="s">
        <v>35</v>
      </c>
      <c r="J527" s="3">
        <v>35.328960000000002</v>
      </c>
      <c r="K527" s="40">
        <f t="shared" si="225"/>
        <v>35.328960000000002</v>
      </c>
      <c r="L527" s="40">
        <v>25.58304</v>
      </c>
      <c r="M527" s="40">
        <f t="shared" si="226"/>
        <v>25.58304</v>
      </c>
      <c r="N527" s="3">
        <v>60.912000000000006</v>
      </c>
      <c r="O527" s="4">
        <f t="shared" si="229"/>
        <v>60.912000000000006</v>
      </c>
      <c r="P527" s="9"/>
    </row>
    <row r="528" spans="1:16" s="8" customFormat="1" ht="14.4" x14ac:dyDescent="0.25">
      <c r="A528" s="35">
        <f>IF(I528&lt;&gt;"",1+MAX($A$1:A527),"")</f>
        <v>385</v>
      </c>
      <c r="B528" s="37" t="s">
        <v>608</v>
      </c>
      <c r="C528" s="37" t="s">
        <v>608</v>
      </c>
      <c r="E528" s="33" t="s">
        <v>449</v>
      </c>
      <c r="F528" s="6">
        <v>1</v>
      </c>
      <c r="G528" s="1">
        <v>0</v>
      </c>
      <c r="H528" s="2">
        <f t="shared" si="228"/>
        <v>1</v>
      </c>
      <c r="I528" s="15" t="s">
        <v>35</v>
      </c>
      <c r="J528" s="3">
        <v>22.50864</v>
      </c>
      <c r="K528" s="40">
        <f t="shared" si="225"/>
        <v>22.50864</v>
      </c>
      <c r="L528" s="40">
        <v>16.29936</v>
      </c>
      <c r="M528" s="40">
        <f t="shared" si="226"/>
        <v>16.29936</v>
      </c>
      <c r="N528" s="3">
        <v>38.808</v>
      </c>
      <c r="O528" s="4">
        <f t="shared" si="229"/>
        <v>38.808</v>
      </c>
      <c r="P528" s="9"/>
    </row>
    <row r="529" spans="1:16" s="8" customFormat="1" ht="14.4" x14ac:dyDescent="0.25">
      <c r="A529" s="35">
        <f>IF(I529&lt;&gt;"",1+MAX($A$1:A528),"")</f>
        <v>386</v>
      </c>
      <c r="B529" s="37" t="s">
        <v>608</v>
      </c>
      <c r="C529" s="37" t="s">
        <v>608</v>
      </c>
      <c r="E529" s="33" t="s">
        <v>450</v>
      </c>
      <c r="F529" s="6">
        <v>1</v>
      </c>
      <c r="G529" s="1">
        <v>0</v>
      </c>
      <c r="H529" s="2">
        <f t="shared" si="228"/>
        <v>1</v>
      </c>
      <c r="I529" s="15" t="s">
        <v>35</v>
      </c>
      <c r="J529" s="3">
        <v>29.774879999999996</v>
      </c>
      <c r="K529" s="40">
        <f t="shared" si="225"/>
        <v>29.774879999999996</v>
      </c>
      <c r="L529" s="40">
        <v>21.561119999999999</v>
      </c>
      <c r="M529" s="40">
        <f t="shared" si="226"/>
        <v>21.561119999999999</v>
      </c>
      <c r="N529" s="3">
        <v>51.335999999999999</v>
      </c>
      <c r="O529" s="4">
        <f t="shared" si="229"/>
        <v>51.335999999999999</v>
      </c>
      <c r="P529" s="9"/>
    </row>
    <row r="530" spans="1:16" s="8" customFormat="1" ht="14.4" x14ac:dyDescent="0.25">
      <c r="A530" s="35">
        <f>IF(I530&lt;&gt;"",1+MAX($A$1:A529),"")</f>
        <v>387</v>
      </c>
      <c r="B530" s="37" t="s">
        <v>608</v>
      </c>
      <c r="C530" s="37" t="s">
        <v>608</v>
      </c>
      <c r="E530" s="33" t="s">
        <v>451</v>
      </c>
      <c r="F530" s="6">
        <v>1</v>
      </c>
      <c r="G530" s="1">
        <v>0</v>
      </c>
      <c r="H530" s="2">
        <f t="shared" si="228"/>
        <v>1</v>
      </c>
      <c r="I530" s="15" t="s">
        <v>35</v>
      </c>
      <c r="J530" s="3">
        <v>25.139519999999997</v>
      </c>
      <c r="K530" s="40">
        <f t="shared" si="225"/>
        <v>25.139519999999997</v>
      </c>
      <c r="L530" s="40">
        <v>18.20448</v>
      </c>
      <c r="M530" s="40">
        <f t="shared" si="226"/>
        <v>18.20448</v>
      </c>
      <c r="N530" s="3">
        <v>43.344000000000001</v>
      </c>
      <c r="O530" s="4">
        <f t="shared" si="229"/>
        <v>43.344000000000001</v>
      </c>
      <c r="P530" s="9"/>
    </row>
    <row r="531" spans="1:16" s="8" customFormat="1" ht="14.4" x14ac:dyDescent="0.25">
      <c r="A531" s="35">
        <f>IF(I531&lt;&gt;"",1+MAX($A$1:A530),"")</f>
        <v>388</v>
      </c>
      <c r="B531" s="37" t="s">
        <v>608</v>
      </c>
      <c r="C531" s="37" t="s">
        <v>608</v>
      </c>
      <c r="E531" s="33" t="s">
        <v>452</v>
      </c>
      <c r="F531" s="6">
        <v>1</v>
      </c>
      <c r="G531" s="1">
        <v>0</v>
      </c>
      <c r="H531" s="2">
        <f t="shared" si="228"/>
        <v>1</v>
      </c>
      <c r="I531" s="15" t="s">
        <v>35</v>
      </c>
      <c r="J531" s="3">
        <v>24.220799999999997</v>
      </c>
      <c r="K531" s="40">
        <f t="shared" si="225"/>
        <v>24.220799999999997</v>
      </c>
      <c r="L531" s="40">
        <v>17.539199999999997</v>
      </c>
      <c r="M531" s="40">
        <f t="shared" si="226"/>
        <v>17.539199999999997</v>
      </c>
      <c r="N531" s="3">
        <v>41.76</v>
      </c>
      <c r="O531" s="4">
        <f t="shared" si="229"/>
        <v>41.76</v>
      </c>
      <c r="P531" s="9"/>
    </row>
    <row r="532" spans="1:16" s="8" customFormat="1" ht="14.4" x14ac:dyDescent="0.25">
      <c r="A532" s="35">
        <f>IF(I532&lt;&gt;"",1+MAX($A$1:A531),"")</f>
        <v>389</v>
      </c>
      <c r="B532" s="37" t="s">
        <v>608</v>
      </c>
      <c r="C532" s="37" t="s">
        <v>608</v>
      </c>
      <c r="E532" s="33" t="s">
        <v>453</v>
      </c>
      <c r="F532" s="6">
        <v>1</v>
      </c>
      <c r="G532" s="1">
        <v>0</v>
      </c>
      <c r="H532" s="2">
        <f t="shared" si="228"/>
        <v>1</v>
      </c>
      <c r="I532" s="15" t="s">
        <v>35</v>
      </c>
      <c r="J532" s="3">
        <v>27.770399999999999</v>
      </c>
      <c r="K532" s="40">
        <f t="shared" si="225"/>
        <v>27.770399999999999</v>
      </c>
      <c r="L532" s="40">
        <v>20.1096</v>
      </c>
      <c r="M532" s="40">
        <f t="shared" si="226"/>
        <v>20.1096</v>
      </c>
      <c r="N532" s="3">
        <v>47.88</v>
      </c>
      <c r="O532" s="4">
        <f t="shared" si="229"/>
        <v>47.88</v>
      </c>
      <c r="P532" s="9"/>
    </row>
    <row r="533" spans="1:16" s="8" customFormat="1" ht="14.4" x14ac:dyDescent="0.25">
      <c r="A533" s="35">
        <f>IF(I533&lt;&gt;"",1+MAX($A$1:A532),"")</f>
        <v>390</v>
      </c>
      <c r="B533" s="37" t="s">
        <v>608</v>
      </c>
      <c r="C533" s="37" t="s">
        <v>608</v>
      </c>
      <c r="E533" s="33" t="s">
        <v>454</v>
      </c>
      <c r="F533" s="6">
        <v>1</v>
      </c>
      <c r="G533" s="1">
        <v>0</v>
      </c>
      <c r="H533" s="2">
        <f t="shared" si="228"/>
        <v>1</v>
      </c>
      <c r="I533" s="15" t="s">
        <v>35</v>
      </c>
      <c r="J533" s="3">
        <v>18.666719999999998</v>
      </c>
      <c r="K533" s="40">
        <f t="shared" si="225"/>
        <v>18.666719999999998</v>
      </c>
      <c r="L533" s="40">
        <v>13.517279999999998</v>
      </c>
      <c r="M533" s="40">
        <f t="shared" si="226"/>
        <v>13.517279999999998</v>
      </c>
      <c r="N533" s="3">
        <v>32.183999999999997</v>
      </c>
      <c r="O533" s="4">
        <f t="shared" si="229"/>
        <v>32.183999999999997</v>
      </c>
      <c r="P533" s="9"/>
    </row>
    <row r="534" spans="1:16" s="8" customFormat="1" ht="14.4" x14ac:dyDescent="0.25">
      <c r="A534" s="35">
        <f>IF(I534&lt;&gt;"",1+MAX($A$1:A533),"")</f>
        <v>391</v>
      </c>
      <c r="B534" s="37" t="s">
        <v>608</v>
      </c>
      <c r="C534" s="37" t="s">
        <v>608</v>
      </c>
      <c r="E534" s="33" t="s">
        <v>455</v>
      </c>
      <c r="F534" s="6">
        <v>2</v>
      </c>
      <c r="G534" s="1">
        <v>0</v>
      </c>
      <c r="H534" s="2">
        <f t="shared" si="228"/>
        <v>2</v>
      </c>
      <c r="I534" s="15" t="s">
        <v>35</v>
      </c>
      <c r="J534" s="3">
        <v>30.35952</v>
      </c>
      <c r="K534" s="40">
        <f t="shared" si="225"/>
        <v>60.71904</v>
      </c>
      <c r="L534" s="40">
        <v>21.984480000000001</v>
      </c>
      <c r="M534" s="40">
        <f t="shared" si="226"/>
        <v>43.968960000000003</v>
      </c>
      <c r="N534" s="3">
        <v>52.344000000000001</v>
      </c>
      <c r="O534" s="4">
        <f t="shared" si="229"/>
        <v>104.688</v>
      </c>
      <c r="P534" s="9"/>
    </row>
    <row r="535" spans="1:16" s="8" customFormat="1" ht="14.4" x14ac:dyDescent="0.25">
      <c r="A535" s="35">
        <f>IF(I535&lt;&gt;"",1+MAX($A$1:A534),"")</f>
        <v>392</v>
      </c>
      <c r="B535" s="37" t="s">
        <v>608</v>
      </c>
      <c r="C535" s="37" t="s">
        <v>608</v>
      </c>
      <c r="E535" s="33" t="s">
        <v>456</v>
      </c>
      <c r="F535" s="6">
        <v>1</v>
      </c>
      <c r="G535" s="1">
        <v>0</v>
      </c>
      <c r="H535" s="2">
        <f t="shared" si="228"/>
        <v>1</v>
      </c>
      <c r="I535" s="15" t="s">
        <v>35</v>
      </c>
      <c r="J535" s="3">
        <v>13.112639999999999</v>
      </c>
      <c r="K535" s="40">
        <f t="shared" si="225"/>
        <v>13.112639999999999</v>
      </c>
      <c r="L535" s="40">
        <v>9.4953599999999998</v>
      </c>
      <c r="M535" s="40">
        <f t="shared" si="226"/>
        <v>9.4953599999999998</v>
      </c>
      <c r="N535" s="3">
        <v>22.608000000000001</v>
      </c>
      <c r="O535" s="4">
        <f t="shared" si="229"/>
        <v>22.608000000000001</v>
      </c>
      <c r="P535" s="9"/>
    </row>
    <row r="536" spans="1:16" s="8" customFormat="1" ht="14.4" x14ac:dyDescent="0.25">
      <c r="A536" s="35">
        <f>IF(I536&lt;&gt;"",1+MAX($A$1:A535),"")</f>
        <v>393</v>
      </c>
      <c r="B536" s="37" t="s">
        <v>608</v>
      </c>
      <c r="C536" s="37" t="s">
        <v>608</v>
      </c>
      <c r="E536" s="33" t="s">
        <v>457</v>
      </c>
      <c r="F536" s="6">
        <v>1</v>
      </c>
      <c r="G536" s="1">
        <v>0</v>
      </c>
      <c r="H536" s="2">
        <f t="shared" si="228"/>
        <v>1</v>
      </c>
      <c r="I536" s="15" t="s">
        <v>35</v>
      </c>
      <c r="J536" s="3">
        <v>32.990400000000001</v>
      </c>
      <c r="K536" s="40">
        <f t="shared" si="225"/>
        <v>32.990400000000001</v>
      </c>
      <c r="L536" s="40">
        <v>23.889600000000002</v>
      </c>
      <c r="M536" s="40">
        <f t="shared" si="226"/>
        <v>23.889600000000002</v>
      </c>
      <c r="N536" s="3">
        <v>56.88</v>
      </c>
      <c r="O536" s="4">
        <f t="shared" si="229"/>
        <v>56.88</v>
      </c>
      <c r="P536" s="9"/>
    </row>
    <row r="537" spans="1:16" s="8" customFormat="1" ht="14.4" x14ac:dyDescent="0.25">
      <c r="A537" s="35">
        <f>IF(I537&lt;&gt;"",1+MAX($A$1:A536),"")</f>
        <v>394</v>
      </c>
      <c r="B537" s="37" t="s">
        <v>608</v>
      </c>
      <c r="C537" s="37" t="s">
        <v>608</v>
      </c>
      <c r="E537" s="33" t="s">
        <v>458</v>
      </c>
      <c r="F537" s="6">
        <v>1</v>
      </c>
      <c r="G537" s="1">
        <v>0</v>
      </c>
      <c r="H537" s="2">
        <f t="shared" si="228"/>
        <v>1</v>
      </c>
      <c r="I537" s="15" t="s">
        <v>35</v>
      </c>
      <c r="J537" s="3">
        <v>7.5585599999999991</v>
      </c>
      <c r="K537" s="40">
        <f t="shared" si="225"/>
        <v>7.5585599999999991</v>
      </c>
      <c r="L537" s="40">
        <v>5.4734400000000001</v>
      </c>
      <c r="M537" s="40">
        <f t="shared" si="226"/>
        <v>5.4734400000000001</v>
      </c>
      <c r="N537" s="3">
        <v>13.032</v>
      </c>
      <c r="O537" s="4">
        <f t="shared" si="229"/>
        <v>13.032</v>
      </c>
      <c r="P537" s="9"/>
    </row>
    <row r="538" spans="1:16" s="8" customFormat="1" ht="14.4" x14ac:dyDescent="0.25">
      <c r="A538" s="35">
        <f>IF(I538&lt;&gt;"",1+MAX($A$1:A537),"")</f>
        <v>395</v>
      </c>
      <c r="B538" s="37" t="s">
        <v>608</v>
      </c>
      <c r="C538" s="37" t="s">
        <v>608</v>
      </c>
      <c r="E538" s="33" t="s">
        <v>459</v>
      </c>
      <c r="F538" s="6">
        <v>1</v>
      </c>
      <c r="G538" s="1">
        <v>0</v>
      </c>
      <c r="H538" s="2">
        <f t="shared" si="228"/>
        <v>1</v>
      </c>
      <c r="I538" s="15" t="s">
        <v>35</v>
      </c>
      <c r="J538" s="3">
        <v>35.621279999999999</v>
      </c>
      <c r="K538" s="40">
        <f t="shared" si="225"/>
        <v>35.621279999999999</v>
      </c>
      <c r="L538" s="40">
        <v>25.794719999999998</v>
      </c>
      <c r="M538" s="40">
        <f t="shared" si="226"/>
        <v>25.794719999999998</v>
      </c>
      <c r="N538" s="3">
        <v>61.415999999999997</v>
      </c>
      <c r="O538" s="4">
        <f t="shared" si="229"/>
        <v>61.415999999999997</v>
      </c>
      <c r="P538" s="9"/>
    </row>
    <row r="539" spans="1:16" s="8" customFormat="1" ht="14.4" x14ac:dyDescent="0.25">
      <c r="A539" s="35">
        <f>IF(I539&lt;&gt;"",1+MAX($A$1:A538),"")</f>
        <v>396</v>
      </c>
      <c r="B539" s="37" t="s">
        <v>608</v>
      </c>
      <c r="C539" s="37" t="s">
        <v>608</v>
      </c>
      <c r="E539" s="33" t="s">
        <v>460</v>
      </c>
      <c r="F539" s="6">
        <v>1</v>
      </c>
      <c r="G539" s="1">
        <v>0</v>
      </c>
      <c r="H539" s="2">
        <f t="shared" si="228"/>
        <v>1</v>
      </c>
      <c r="I539" s="15" t="s">
        <v>35</v>
      </c>
      <c r="J539" s="3">
        <v>2.00448</v>
      </c>
      <c r="K539" s="40">
        <f t="shared" si="225"/>
        <v>2.00448</v>
      </c>
      <c r="L539" s="40">
        <v>1.4515199999999999</v>
      </c>
      <c r="M539" s="40">
        <f t="shared" si="226"/>
        <v>1.4515199999999999</v>
      </c>
      <c r="N539" s="3">
        <v>3.456</v>
      </c>
      <c r="O539" s="4">
        <f t="shared" si="229"/>
        <v>3.456</v>
      </c>
      <c r="P539" s="9"/>
    </row>
    <row r="540" spans="1:16" s="8" customFormat="1" ht="14.4" x14ac:dyDescent="0.25">
      <c r="A540" s="35">
        <f>IF(I540&lt;&gt;"",1+MAX($A$1:A539),"")</f>
        <v>397</v>
      </c>
      <c r="B540" s="37" t="s">
        <v>608</v>
      </c>
      <c r="C540" s="37" t="s">
        <v>608</v>
      </c>
      <c r="E540" s="33" t="s">
        <v>461</v>
      </c>
      <c r="F540" s="6">
        <v>1</v>
      </c>
      <c r="G540" s="1">
        <v>0</v>
      </c>
      <c r="H540" s="2">
        <f t="shared" si="228"/>
        <v>1</v>
      </c>
      <c r="I540" s="15" t="s">
        <v>35</v>
      </c>
      <c r="J540" s="3">
        <v>38.2104</v>
      </c>
      <c r="K540" s="40">
        <f t="shared" si="225"/>
        <v>38.2104</v>
      </c>
      <c r="L540" s="40">
        <v>27.669600000000003</v>
      </c>
      <c r="M540" s="40">
        <f t="shared" si="226"/>
        <v>27.669600000000003</v>
      </c>
      <c r="N540" s="3">
        <v>65.88000000000001</v>
      </c>
      <c r="O540" s="4">
        <f t="shared" si="229"/>
        <v>65.88000000000001</v>
      </c>
      <c r="P540" s="9"/>
    </row>
    <row r="541" spans="1:16" s="8" customFormat="1" ht="14.4" x14ac:dyDescent="0.25">
      <c r="A541" s="35">
        <f>IF(I541&lt;&gt;"",1+MAX($A$1:A540),"")</f>
        <v>398</v>
      </c>
      <c r="B541" s="37" t="s">
        <v>608</v>
      </c>
      <c r="C541" s="37" t="s">
        <v>608</v>
      </c>
      <c r="E541" s="33" t="s">
        <v>462</v>
      </c>
      <c r="F541" s="6">
        <v>1</v>
      </c>
      <c r="G541" s="1">
        <v>0</v>
      </c>
      <c r="H541" s="2">
        <f t="shared" si="228"/>
        <v>1</v>
      </c>
      <c r="I541" s="15" t="s">
        <v>35</v>
      </c>
      <c r="J541" s="3">
        <v>36.289439999999999</v>
      </c>
      <c r="K541" s="40">
        <f t="shared" si="225"/>
        <v>36.289439999999999</v>
      </c>
      <c r="L541" s="40">
        <v>26.278559999999999</v>
      </c>
      <c r="M541" s="40">
        <f t="shared" si="226"/>
        <v>26.278559999999999</v>
      </c>
      <c r="N541" s="3">
        <v>62.567999999999998</v>
      </c>
      <c r="O541" s="4">
        <f t="shared" si="229"/>
        <v>62.567999999999998</v>
      </c>
      <c r="P541" s="9"/>
    </row>
    <row r="542" spans="1:16" s="8" customFormat="1" ht="14.4" x14ac:dyDescent="0.25">
      <c r="A542" s="35">
        <f>IF(I542&lt;&gt;"",1+MAX($A$1:A541),"")</f>
        <v>399</v>
      </c>
      <c r="B542" s="37" t="s">
        <v>608</v>
      </c>
      <c r="C542" s="37" t="s">
        <v>608</v>
      </c>
      <c r="E542" s="33" t="s">
        <v>463</v>
      </c>
      <c r="F542" s="6">
        <v>1</v>
      </c>
      <c r="G542" s="1">
        <v>0</v>
      </c>
      <c r="H542" s="2">
        <f t="shared" si="224"/>
        <v>1</v>
      </c>
      <c r="I542" s="15" t="s">
        <v>35</v>
      </c>
      <c r="J542" s="3">
        <v>33.324480000000001</v>
      </c>
      <c r="K542" s="40">
        <f t="shared" si="225"/>
        <v>33.324480000000001</v>
      </c>
      <c r="L542" s="40">
        <v>24.131520000000002</v>
      </c>
      <c r="M542" s="40">
        <f t="shared" si="226"/>
        <v>24.131520000000002</v>
      </c>
      <c r="N542" s="3">
        <v>57.456000000000003</v>
      </c>
      <c r="O542" s="4">
        <f t="shared" si="227"/>
        <v>57.456000000000003</v>
      </c>
      <c r="P542" s="9"/>
    </row>
    <row r="543" spans="1:16" s="8" customFormat="1" ht="14.4" x14ac:dyDescent="0.25">
      <c r="A543" s="35">
        <f>IF(I543&lt;&gt;"",1+MAX($A$1:A542),"")</f>
        <v>400</v>
      </c>
      <c r="B543" s="37" t="s">
        <v>608</v>
      </c>
      <c r="C543" s="37" t="s">
        <v>608</v>
      </c>
      <c r="E543" s="33" t="s">
        <v>464</v>
      </c>
      <c r="F543" s="6">
        <v>1</v>
      </c>
      <c r="G543" s="1">
        <v>0</v>
      </c>
      <c r="H543" s="2">
        <f t="shared" ref="H543:H580" si="230">F543*(1+G543)</f>
        <v>1</v>
      </c>
      <c r="I543" s="15" t="s">
        <v>35</v>
      </c>
      <c r="J543" s="3">
        <v>27.352799999999995</v>
      </c>
      <c r="K543" s="40">
        <f t="shared" si="225"/>
        <v>27.352799999999995</v>
      </c>
      <c r="L543" s="40">
        <v>19.807199999999998</v>
      </c>
      <c r="M543" s="40">
        <f t="shared" si="226"/>
        <v>19.807199999999998</v>
      </c>
      <c r="N543" s="3">
        <v>47.16</v>
      </c>
      <c r="O543" s="4">
        <f t="shared" ref="O543:O580" si="231">N543*H543</f>
        <v>47.16</v>
      </c>
      <c r="P543" s="9"/>
    </row>
    <row r="544" spans="1:16" s="8" customFormat="1" ht="14.4" x14ac:dyDescent="0.25">
      <c r="A544" s="35">
        <f>IF(I544&lt;&gt;"",1+MAX($A$1:A543),"")</f>
        <v>401</v>
      </c>
      <c r="B544" s="37" t="s">
        <v>608</v>
      </c>
      <c r="C544" s="37" t="s">
        <v>608</v>
      </c>
      <c r="E544" s="33" t="s">
        <v>465</v>
      </c>
      <c r="F544" s="6">
        <v>1</v>
      </c>
      <c r="G544" s="1">
        <v>0</v>
      </c>
      <c r="H544" s="2">
        <f t="shared" si="230"/>
        <v>1</v>
      </c>
      <c r="I544" s="15" t="s">
        <v>35</v>
      </c>
      <c r="J544" s="3">
        <v>24.387840000000001</v>
      </c>
      <c r="K544" s="40">
        <f t="shared" si="225"/>
        <v>24.387840000000001</v>
      </c>
      <c r="L544" s="40">
        <v>17.660160000000001</v>
      </c>
      <c r="M544" s="40">
        <f t="shared" si="226"/>
        <v>17.660160000000001</v>
      </c>
      <c r="N544" s="3">
        <v>42.048000000000002</v>
      </c>
      <c r="O544" s="4">
        <f t="shared" si="231"/>
        <v>42.048000000000002</v>
      </c>
      <c r="P544" s="9"/>
    </row>
    <row r="545" spans="1:16" s="8" customFormat="1" ht="14.4" x14ac:dyDescent="0.25">
      <c r="A545" s="35">
        <f>IF(I545&lt;&gt;"",1+MAX($A$1:A544),"")</f>
        <v>402</v>
      </c>
      <c r="B545" s="37" t="s">
        <v>608</v>
      </c>
      <c r="C545" s="37" t="s">
        <v>608</v>
      </c>
      <c r="E545" s="33" t="s">
        <v>466</v>
      </c>
      <c r="F545" s="6">
        <v>1</v>
      </c>
      <c r="G545" s="1">
        <v>0</v>
      </c>
      <c r="H545" s="2">
        <f t="shared" si="230"/>
        <v>1</v>
      </c>
      <c r="I545" s="15" t="s">
        <v>35</v>
      </c>
      <c r="J545" s="3">
        <v>21.422879999999999</v>
      </c>
      <c r="K545" s="40">
        <f t="shared" si="225"/>
        <v>21.422879999999999</v>
      </c>
      <c r="L545" s="40">
        <v>15.513119999999999</v>
      </c>
      <c r="M545" s="40">
        <f t="shared" si="226"/>
        <v>15.513119999999999</v>
      </c>
      <c r="N545" s="3">
        <v>36.936</v>
      </c>
      <c r="O545" s="4">
        <f t="shared" si="231"/>
        <v>36.936</v>
      </c>
      <c r="P545" s="9"/>
    </row>
    <row r="546" spans="1:16" s="8" customFormat="1" ht="14.4" x14ac:dyDescent="0.25">
      <c r="A546" s="35">
        <f>IF(I546&lt;&gt;"",1+MAX($A$1:A545),"")</f>
        <v>403</v>
      </c>
      <c r="B546" s="37" t="s">
        <v>608</v>
      </c>
      <c r="C546" s="37" t="s">
        <v>608</v>
      </c>
      <c r="E546" s="33" t="s">
        <v>467</v>
      </c>
      <c r="F546" s="6">
        <v>1</v>
      </c>
      <c r="G546" s="1">
        <v>0</v>
      </c>
      <c r="H546" s="2">
        <f t="shared" si="230"/>
        <v>1</v>
      </c>
      <c r="I546" s="15" t="s">
        <v>35</v>
      </c>
      <c r="J546" s="3">
        <v>18.457920000000001</v>
      </c>
      <c r="K546" s="40">
        <f t="shared" si="225"/>
        <v>18.457920000000001</v>
      </c>
      <c r="L546" s="40">
        <v>13.36608</v>
      </c>
      <c r="M546" s="40">
        <f t="shared" si="226"/>
        <v>13.36608</v>
      </c>
      <c r="N546" s="3">
        <v>31.824000000000002</v>
      </c>
      <c r="O546" s="4">
        <f t="shared" si="231"/>
        <v>31.824000000000002</v>
      </c>
      <c r="P546" s="9"/>
    </row>
    <row r="547" spans="1:16" s="8" customFormat="1" ht="14.4" x14ac:dyDescent="0.25">
      <c r="A547" s="35">
        <f>IF(I547&lt;&gt;"",1+MAX($A$1:A546),"")</f>
        <v>404</v>
      </c>
      <c r="B547" s="37" t="s">
        <v>608</v>
      </c>
      <c r="C547" s="37" t="s">
        <v>608</v>
      </c>
      <c r="E547" s="33" t="s">
        <v>468</v>
      </c>
      <c r="F547" s="6">
        <v>1</v>
      </c>
      <c r="G547" s="1">
        <v>0</v>
      </c>
      <c r="H547" s="2">
        <f t="shared" si="230"/>
        <v>1</v>
      </c>
      <c r="I547" s="15" t="s">
        <v>35</v>
      </c>
      <c r="J547" s="3">
        <v>15.4512</v>
      </c>
      <c r="K547" s="40">
        <f t="shared" si="225"/>
        <v>15.4512</v>
      </c>
      <c r="L547" s="40">
        <v>11.188800000000001</v>
      </c>
      <c r="M547" s="40">
        <f t="shared" si="226"/>
        <v>11.188800000000001</v>
      </c>
      <c r="N547" s="3">
        <v>26.64</v>
      </c>
      <c r="O547" s="4">
        <f t="shared" si="231"/>
        <v>26.64</v>
      </c>
      <c r="P547" s="9"/>
    </row>
    <row r="548" spans="1:16" s="8" customFormat="1" ht="14.4" x14ac:dyDescent="0.25">
      <c r="A548" s="35">
        <f>IF(I548&lt;&gt;"",1+MAX($A$1:A547),"")</f>
        <v>405</v>
      </c>
      <c r="B548" s="37" t="s">
        <v>608</v>
      </c>
      <c r="C548" s="37" t="s">
        <v>608</v>
      </c>
      <c r="E548" s="33" t="s">
        <v>469</v>
      </c>
      <c r="F548" s="6">
        <v>1</v>
      </c>
      <c r="G548" s="1">
        <v>0</v>
      </c>
      <c r="H548" s="2">
        <f>F548*(1+G548)</f>
        <v>1</v>
      </c>
      <c r="I548" s="15" t="s">
        <v>35</v>
      </c>
      <c r="J548" s="3">
        <v>12.48624</v>
      </c>
      <c r="K548" s="40">
        <f t="shared" si="225"/>
        <v>12.48624</v>
      </c>
      <c r="L548" s="40">
        <v>9.04176</v>
      </c>
      <c r="M548" s="40">
        <f t="shared" si="226"/>
        <v>9.04176</v>
      </c>
      <c r="N548" s="3">
        <v>21.528000000000002</v>
      </c>
      <c r="O548" s="4">
        <f>N548*H548</f>
        <v>21.528000000000002</v>
      </c>
      <c r="P548" s="9"/>
    </row>
    <row r="549" spans="1:16" s="8" customFormat="1" ht="14.4" x14ac:dyDescent="0.25">
      <c r="A549" s="35">
        <f>IF(I549&lt;&gt;"",1+MAX($A$1:A548),"")</f>
        <v>406</v>
      </c>
      <c r="B549" s="37" t="s">
        <v>608</v>
      </c>
      <c r="C549" s="37" t="s">
        <v>608</v>
      </c>
      <c r="E549" s="33" t="s">
        <v>470</v>
      </c>
      <c r="F549" s="6">
        <v>1</v>
      </c>
      <c r="G549" s="1">
        <v>0</v>
      </c>
      <c r="H549" s="2">
        <f t="shared" ref="H549:H579" si="232">F549*(1+G549)</f>
        <v>1</v>
      </c>
      <c r="I549" s="15" t="s">
        <v>35</v>
      </c>
      <c r="J549" s="3">
        <v>9.5212799999999991</v>
      </c>
      <c r="K549" s="40">
        <f t="shared" si="225"/>
        <v>9.5212799999999991</v>
      </c>
      <c r="L549" s="40">
        <v>6.8947199999999995</v>
      </c>
      <c r="M549" s="40">
        <f t="shared" si="226"/>
        <v>6.8947199999999995</v>
      </c>
      <c r="N549" s="3">
        <v>16.416</v>
      </c>
      <c r="O549" s="4">
        <f t="shared" ref="O549:O579" si="233">N549*H549</f>
        <v>16.416</v>
      </c>
      <c r="P549" s="9"/>
    </row>
    <row r="550" spans="1:16" s="8" customFormat="1" ht="14.4" x14ac:dyDescent="0.25">
      <c r="A550" s="35">
        <f>IF(I550&lt;&gt;"",1+MAX($A$1:A549),"")</f>
        <v>407</v>
      </c>
      <c r="B550" s="37" t="s">
        <v>608</v>
      </c>
      <c r="C550" s="37" t="s">
        <v>608</v>
      </c>
      <c r="E550" s="33" t="s">
        <v>471</v>
      </c>
      <c r="F550" s="6">
        <v>1</v>
      </c>
      <c r="G550" s="1">
        <v>0</v>
      </c>
      <c r="H550" s="2">
        <f t="shared" si="232"/>
        <v>1</v>
      </c>
      <c r="I550" s="15" t="s">
        <v>35</v>
      </c>
      <c r="J550" s="3">
        <v>6.5563199999999995</v>
      </c>
      <c r="K550" s="40">
        <f t="shared" si="225"/>
        <v>6.5563199999999995</v>
      </c>
      <c r="L550" s="40">
        <v>4.7476799999999999</v>
      </c>
      <c r="M550" s="40">
        <f t="shared" si="226"/>
        <v>4.7476799999999999</v>
      </c>
      <c r="N550" s="3">
        <v>11.304</v>
      </c>
      <c r="O550" s="4">
        <f t="shared" si="233"/>
        <v>11.304</v>
      </c>
      <c r="P550" s="9"/>
    </row>
    <row r="551" spans="1:16" s="8" customFormat="1" ht="14.4" x14ac:dyDescent="0.25">
      <c r="A551" s="35">
        <f>IF(I551&lt;&gt;"",1+MAX($A$1:A550),"")</f>
        <v>408</v>
      </c>
      <c r="B551" s="37" t="s">
        <v>608</v>
      </c>
      <c r="C551" s="37" t="s">
        <v>608</v>
      </c>
      <c r="E551" s="33" t="s">
        <v>472</v>
      </c>
      <c r="F551" s="6">
        <v>1</v>
      </c>
      <c r="G551" s="1">
        <v>0</v>
      </c>
      <c r="H551" s="2">
        <f t="shared" si="232"/>
        <v>1</v>
      </c>
      <c r="I551" s="15" t="s">
        <v>35</v>
      </c>
      <c r="J551" s="3">
        <v>54.997919999999993</v>
      </c>
      <c r="K551" s="40">
        <f t="shared" si="225"/>
        <v>54.997919999999993</v>
      </c>
      <c r="L551" s="40">
        <v>39.826079999999997</v>
      </c>
      <c r="M551" s="40">
        <f t="shared" si="226"/>
        <v>39.826079999999997</v>
      </c>
      <c r="N551" s="3">
        <v>94.823999999999998</v>
      </c>
      <c r="O551" s="4">
        <f t="shared" si="233"/>
        <v>94.823999999999998</v>
      </c>
      <c r="P551" s="9"/>
    </row>
    <row r="552" spans="1:16" s="8" customFormat="1" ht="14.4" x14ac:dyDescent="0.25">
      <c r="A552" s="35">
        <f>IF(I552&lt;&gt;"",1+MAX($A$1:A551),"")</f>
        <v>409</v>
      </c>
      <c r="B552" s="37" t="s">
        <v>608</v>
      </c>
      <c r="C552" s="37" t="s">
        <v>608</v>
      </c>
      <c r="E552" s="33" t="s">
        <v>473</v>
      </c>
      <c r="F552" s="6">
        <v>1</v>
      </c>
      <c r="G552" s="1">
        <v>0</v>
      </c>
      <c r="H552" s="2">
        <f t="shared" si="232"/>
        <v>1</v>
      </c>
      <c r="I552" s="15" t="s">
        <v>35</v>
      </c>
      <c r="J552" s="3">
        <v>37.918080000000003</v>
      </c>
      <c r="K552" s="40">
        <f t="shared" si="225"/>
        <v>37.918080000000003</v>
      </c>
      <c r="L552" s="40">
        <v>27.457920000000001</v>
      </c>
      <c r="M552" s="40">
        <f t="shared" si="226"/>
        <v>27.457920000000001</v>
      </c>
      <c r="N552" s="3">
        <v>65.376000000000005</v>
      </c>
      <c r="O552" s="4">
        <f t="shared" si="233"/>
        <v>65.376000000000005</v>
      </c>
      <c r="P552" s="9"/>
    </row>
    <row r="553" spans="1:16" s="8" customFormat="1" ht="14.4" x14ac:dyDescent="0.25">
      <c r="A553" s="35">
        <f>IF(I553&lt;&gt;"",1+MAX($A$1:A552),"")</f>
        <v>410</v>
      </c>
      <c r="B553" s="37" t="s">
        <v>608</v>
      </c>
      <c r="C553" s="37" t="s">
        <v>608</v>
      </c>
      <c r="E553" s="33" t="s">
        <v>474</v>
      </c>
      <c r="F553" s="6">
        <v>1</v>
      </c>
      <c r="G553" s="1">
        <v>0</v>
      </c>
      <c r="H553" s="2">
        <f t="shared" si="232"/>
        <v>1</v>
      </c>
      <c r="I553" s="15" t="s">
        <v>35</v>
      </c>
      <c r="J553" s="3">
        <v>29.399039999999999</v>
      </c>
      <c r="K553" s="40">
        <f t="shared" si="225"/>
        <v>29.399039999999999</v>
      </c>
      <c r="L553" s="40">
        <v>21.288959999999999</v>
      </c>
      <c r="M553" s="40">
        <f t="shared" si="226"/>
        <v>21.288959999999999</v>
      </c>
      <c r="N553" s="3">
        <v>50.688000000000002</v>
      </c>
      <c r="O553" s="4">
        <f t="shared" si="233"/>
        <v>50.688000000000002</v>
      </c>
      <c r="P553" s="9"/>
    </row>
    <row r="554" spans="1:16" s="8" customFormat="1" ht="14.4" x14ac:dyDescent="0.25">
      <c r="A554" s="35">
        <f>IF(I554&lt;&gt;"",1+MAX($A$1:A553),"")</f>
        <v>411</v>
      </c>
      <c r="B554" s="37" t="s">
        <v>608</v>
      </c>
      <c r="C554" s="37" t="s">
        <v>608</v>
      </c>
      <c r="E554" s="33" t="s">
        <v>475</v>
      </c>
      <c r="F554" s="6">
        <v>1</v>
      </c>
      <c r="G554" s="1">
        <v>0</v>
      </c>
      <c r="H554" s="2">
        <f t="shared" si="232"/>
        <v>1</v>
      </c>
      <c r="I554" s="15" t="s">
        <v>35</v>
      </c>
      <c r="J554" s="3">
        <v>20.88</v>
      </c>
      <c r="K554" s="40">
        <f t="shared" si="225"/>
        <v>20.88</v>
      </c>
      <c r="L554" s="40">
        <v>15.12</v>
      </c>
      <c r="M554" s="40">
        <f t="shared" si="226"/>
        <v>15.12</v>
      </c>
      <c r="N554" s="3">
        <v>36</v>
      </c>
      <c r="O554" s="4">
        <f t="shared" si="233"/>
        <v>36</v>
      </c>
      <c r="P554" s="9"/>
    </row>
    <row r="555" spans="1:16" s="8" customFormat="1" ht="14.4" x14ac:dyDescent="0.25">
      <c r="A555" s="35">
        <f>IF(I555&lt;&gt;"",1+MAX($A$1:A554),"")</f>
        <v>412</v>
      </c>
      <c r="B555" s="37" t="s">
        <v>608</v>
      </c>
      <c r="C555" s="37" t="s">
        <v>608</v>
      </c>
      <c r="E555" s="33" t="s">
        <v>476</v>
      </c>
      <c r="F555" s="6">
        <v>1</v>
      </c>
      <c r="G555" s="1">
        <v>0</v>
      </c>
      <c r="H555" s="2">
        <f t="shared" si="232"/>
        <v>1</v>
      </c>
      <c r="I555" s="15" t="s">
        <v>35</v>
      </c>
      <c r="J555" s="3">
        <v>12.3192</v>
      </c>
      <c r="K555" s="40">
        <f t="shared" si="225"/>
        <v>12.3192</v>
      </c>
      <c r="L555" s="40">
        <v>8.9207999999999998</v>
      </c>
      <c r="M555" s="40">
        <f t="shared" si="226"/>
        <v>8.9207999999999998</v>
      </c>
      <c r="N555" s="3">
        <v>21.240000000000002</v>
      </c>
      <c r="O555" s="4">
        <f t="shared" si="233"/>
        <v>21.240000000000002</v>
      </c>
      <c r="P555" s="9"/>
    </row>
    <row r="556" spans="1:16" s="8" customFormat="1" ht="14.4" x14ac:dyDescent="0.25">
      <c r="A556" s="35">
        <f>IF(I556&lt;&gt;"",1+MAX($A$1:A555),"")</f>
        <v>413</v>
      </c>
      <c r="B556" s="37" t="s">
        <v>608</v>
      </c>
      <c r="C556" s="37" t="s">
        <v>608</v>
      </c>
      <c r="E556" s="33" t="s">
        <v>477</v>
      </c>
      <c r="F556" s="6">
        <v>1</v>
      </c>
      <c r="G556" s="1">
        <v>0</v>
      </c>
      <c r="H556" s="2">
        <f t="shared" si="232"/>
        <v>1</v>
      </c>
      <c r="I556" s="15" t="s">
        <v>35</v>
      </c>
      <c r="J556" s="3">
        <v>3.80016</v>
      </c>
      <c r="K556" s="40">
        <f t="shared" si="225"/>
        <v>3.80016</v>
      </c>
      <c r="L556" s="40">
        <v>2.7518400000000001</v>
      </c>
      <c r="M556" s="40">
        <f t="shared" si="226"/>
        <v>2.7518400000000001</v>
      </c>
      <c r="N556" s="3">
        <v>6.5520000000000005</v>
      </c>
      <c r="O556" s="4">
        <f t="shared" si="233"/>
        <v>6.5520000000000005</v>
      </c>
      <c r="P556" s="9"/>
    </row>
    <row r="557" spans="1:16" s="8" customFormat="1" ht="14.4" x14ac:dyDescent="0.25">
      <c r="A557" s="35">
        <f>IF(I557&lt;&gt;"",1+MAX($A$1:A556),"")</f>
        <v>414</v>
      </c>
      <c r="B557" s="37" t="s">
        <v>608</v>
      </c>
      <c r="C557" s="37" t="s">
        <v>608</v>
      </c>
      <c r="E557" s="33" t="s">
        <v>478</v>
      </c>
      <c r="F557" s="6">
        <v>10</v>
      </c>
      <c r="G557" s="1">
        <v>0</v>
      </c>
      <c r="H557" s="2">
        <f t="shared" si="232"/>
        <v>10</v>
      </c>
      <c r="I557" s="15" t="s">
        <v>35</v>
      </c>
      <c r="J557" s="3">
        <v>123.56783999999999</v>
      </c>
      <c r="K557" s="40">
        <f t="shared" si="225"/>
        <v>1235.6783999999998</v>
      </c>
      <c r="L557" s="40">
        <v>89.480159999999998</v>
      </c>
      <c r="M557" s="40">
        <f t="shared" si="226"/>
        <v>894.80160000000001</v>
      </c>
      <c r="N557" s="3">
        <v>213.048</v>
      </c>
      <c r="O557" s="4">
        <f t="shared" si="233"/>
        <v>2130.48</v>
      </c>
      <c r="P557" s="9"/>
    </row>
    <row r="558" spans="1:16" s="8" customFormat="1" ht="14.4" x14ac:dyDescent="0.25">
      <c r="A558" s="35">
        <f>IF(I558&lt;&gt;"",1+MAX($A$1:A557),"")</f>
        <v>415</v>
      </c>
      <c r="B558" s="37" t="s">
        <v>608</v>
      </c>
      <c r="C558" s="37" t="s">
        <v>608</v>
      </c>
      <c r="E558" s="33" t="s">
        <v>479</v>
      </c>
      <c r="F558" s="6">
        <v>1</v>
      </c>
      <c r="G558" s="1">
        <v>0</v>
      </c>
      <c r="H558" s="2">
        <f t="shared" si="232"/>
        <v>1</v>
      </c>
      <c r="I558" s="15" t="s">
        <v>35</v>
      </c>
      <c r="J558" s="3">
        <v>42.511679999999998</v>
      </c>
      <c r="K558" s="40">
        <f t="shared" si="225"/>
        <v>42.511679999999998</v>
      </c>
      <c r="L558" s="40">
        <v>30.784320000000001</v>
      </c>
      <c r="M558" s="40">
        <f t="shared" si="226"/>
        <v>30.784320000000001</v>
      </c>
      <c r="N558" s="3">
        <v>73.296000000000006</v>
      </c>
      <c r="O558" s="4">
        <f t="shared" si="233"/>
        <v>73.296000000000006</v>
      </c>
      <c r="P558" s="9"/>
    </row>
    <row r="559" spans="1:16" s="8" customFormat="1" ht="14.4" x14ac:dyDescent="0.25">
      <c r="A559" s="35">
        <f>IF(I559&lt;&gt;"",1+MAX($A$1:A558),"")</f>
        <v>416</v>
      </c>
      <c r="B559" s="37" t="s">
        <v>608</v>
      </c>
      <c r="C559" s="37" t="s">
        <v>608</v>
      </c>
      <c r="E559" s="33" t="s">
        <v>480</v>
      </c>
      <c r="F559" s="6">
        <v>1</v>
      </c>
      <c r="G559" s="1">
        <v>0</v>
      </c>
      <c r="H559" s="2">
        <f t="shared" si="232"/>
        <v>1</v>
      </c>
      <c r="I559" s="15" t="s">
        <v>35</v>
      </c>
      <c r="J559" s="3">
        <v>35.704800000000006</v>
      </c>
      <c r="K559" s="40">
        <f t="shared" si="225"/>
        <v>35.704800000000006</v>
      </c>
      <c r="L559" s="40">
        <v>25.855200000000004</v>
      </c>
      <c r="M559" s="40">
        <f t="shared" si="226"/>
        <v>25.855200000000004</v>
      </c>
      <c r="N559" s="3">
        <v>61.560000000000009</v>
      </c>
      <c r="O559" s="4">
        <f t="shared" si="233"/>
        <v>61.560000000000009</v>
      </c>
      <c r="P559" s="9"/>
    </row>
    <row r="560" spans="1:16" s="8" customFormat="1" ht="14.4" x14ac:dyDescent="0.25">
      <c r="A560" s="35">
        <f>IF(I560&lt;&gt;"",1+MAX($A$1:A559),"")</f>
        <v>417</v>
      </c>
      <c r="B560" s="37" t="s">
        <v>608</v>
      </c>
      <c r="C560" s="37" t="s">
        <v>608</v>
      </c>
      <c r="E560" s="33" t="s">
        <v>481</v>
      </c>
      <c r="F560" s="6">
        <v>1</v>
      </c>
      <c r="G560" s="1">
        <v>0</v>
      </c>
      <c r="H560" s="2">
        <f t="shared" si="232"/>
        <v>1</v>
      </c>
      <c r="I560" s="15" t="s">
        <v>35</v>
      </c>
      <c r="J560" s="3">
        <v>28.897919999999996</v>
      </c>
      <c r="K560" s="40">
        <f t="shared" si="225"/>
        <v>28.897919999999996</v>
      </c>
      <c r="L560" s="40">
        <v>20.926079999999999</v>
      </c>
      <c r="M560" s="40">
        <f t="shared" si="226"/>
        <v>20.926079999999999</v>
      </c>
      <c r="N560" s="3">
        <v>49.823999999999998</v>
      </c>
      <c r="O560" s="4">
        <f t="shared" si="233"/>
        <v>49.823999999999998</v>
      </c>
      <c r="P560" s="9"/>
    </row>
    <row r="561" spans="1:16" s="8" customFormat="1" ht="14.4" x14ac:dyDescent="0.25">
      <c r="A561" s="35">
        <f>IF(I561&lt;&gt;"",1+MAX($A$1:A560),"")</f>
        <v>418</v>
      </c>
      <c r="B561" s="37" t="s">
        <v>608</v>
      </c>
      <c r="C561" s="37" t="s">
        <v>608</v>
      </c>
      <c r="E561" s="33" t="s">
        <v>482</v>
      </c>
      <c r="F561" s="6">
        <v>1</v>
      </c>
      <c r="G561" s="1">
        <v>0</v>
      </c>
      <c r="H561" s="2">
        <f t="shared" si="232"/>
        <v>1</v>
      </c>
      <c r="I561" s="15" t="s">
        <v>35</v>
      </c>
      <c r="J561" s="3">
        <v>22.09104</v>
      </c>
      <c r="K561" s="40">
        <f t="shared" si="225"/>
        <v>22.09104</v>
      </c>
      <c r="L561" s="40">
        <v>15.99696</v>
      </c>
      <c r="M561" s="40">
        <f t="shared" si="226"/>
        <v>15.99696</v>
      </c>
      <c r="N561" s="3">
        <v>38.088000000000001</v>
      </c>
      <c r="O561" s="4">
        <f t="shared" si="233"/>
        <v>38.088000000000001</v>
      </c>
      <c r="P561" s="9"/>
    </row>
    <row r="562" spans="1:16" s="8" customFormat="1" ht="14.4" x14ac:dyDescent="0.25">
      <c r="A562" s="35">
        <f>IF(I562&lt;&gt;"",1+MAX($A$1:A561),"")</f>
        <v>419</v>
      </c>
      <c r="B562" s="37" t="s">
        <v>608</v>
      </c>
      <c r="C562" s="37" t="s">
        <v>608</v>
      </c>
      <c r="E562" s="33" t="s">
        <v>483</v>
      </c>
      <c r="F562" s="6">
        <v>1</v>
      </c>
      <c r="G562" s="1">
        <v>0</v>
      </c>
      <c r="H562" s="2">
        <f t="shared" si="232"/>
        <v>1</v>
      </c>
      <c r="I562" s="15" t="s">
        <v>35</v>
      </c>
      <c r="J562" s="3">
        <v>15.2424</v>
      </c>
      <c r="K562" s="40">
        <f t="shared" si="225"/>
        <v>15.2424</v>
      </c>
      <c r="L562" s="40">
        <v>11.037599999999999</v>
      </c>
      <c r="M562" s="40">
        <f t="shared" si="226"/>
        <v>11.037599999999999</v>
      </c>
      <c r="N562" s="3">
        <v>26.28</v>
      </c>
      <c r="O562" s="4">
        <f t="shared" si="233"/>
        <v>26.28</v>
      </c>
      <c r="P562" s="9"/>
    </row>
    <row r="563" spans="1:16" s="8" customFormat="1" ht="14.4" x14ac:dyDescent="0.25">
      <c r="A563" s="35">
        <f>IF(I563&lt;&gt;"",1+MAX($A$1:A562),"")</f>
        <v>420</v>
      </c>
      <c r="B563" s="37" t="s">
        <v>608</v>
      </c>
      <c r="C563" s="37" t="s">
        <v>608</v>
      </c>
      <c r="E563" s="33" t="s">
        <v>484</v>
      </c>
      <c r="F563" s="6">
        <v>1</v>
      </c>
      <c r="G563" s="1">
        <v>0</v>
      </c>
      <c r="H563" s="2">
        <f t="shared" si="232"/>
        <v>1</v>
      </c>
      <c r="I563" s="15" t="s">
        <v>35</v>
      </c>
      <c r="J563" s="3">
        <v>8.4355200000000004</v>
      </c>
      <c r="K563" s="40">
        <f t="shared" si="225"/>
        <v>8.4355200000000004</v>
      </c>
      <c r="L563" s="40">
        <v>6.1084800000000001</v>
      </c>
      <c r="M563" s="40">
        <f t="shared" si="226"/>
        <v>6.1084800000000001</v>
      </c>
      <c r="N563" s="3">
        <v>14.544</v>
      </c>
      <c r="O563" s="4">
        <f t="shared" si="233"/>
        <v>14.544</v>
      </c>
      <c r="P563" s="9"/>
    </row>
    <row r="564" spans="1:16" s="8" customFormat="1" ht="14.4" x14ac:dyDescent="0.25">
      <c r="A564" s="35">
        <f>IF(I564&lt;&gt;"",1+MAX($A$1:A563),"")</f>
        <v>421</v>
      </c>
      <c r="B564" s="37" t="s">
        <v>608</v>
      </c>
      <c r="C564" s="37" t="s">
        <v>608</v>
      </c>
      <c r="E564" s="33" t="s">
        <v>485</v>
      </c>
      <c r="F564" s="6">
        <v>1</v>
      </c>
      <c r="G564" s="1">
        <v>0</v>
      </c>
      <c r="H564" s="2">
        <f t="shared" si="232"/>
        <v>1</v>
      </c>
      <c r="I564" s="15" t="s">
        <v>35</v>
      </c>
      <c r="J564" s="3">
        <v>1.6286400000000001</v>
      </c>
      <c r="K564" s="40">
        <f t="shared" si="225"/>
        <v>1.6286400000000001</v>
      </c>
      <c r="L564" s="40">
        <v>1.17936</v>
      </c>
      <c r="M564" s="40">
        <f t="shared" si="226"/>
        <v>1.17936</v>
      </c>
      <c r="N564" s="3">
        <v>2.8080000000000003</v>
      </c>
      <c r="O564" s="4">
        <f t="shared" si="233"/>
        <v>2.8080000000000003</v>
      </c>
      <c r="P564" s="9"/>
    </row>
    <row r="565" spans="1:16" s="8" customFormat="1" ht="14.4" x14ac:dyDescent="0.25">
      <c r="A565" s="35">
        <f>IF(I565&lt;&gt;"",1+MAX($A$1:A564),"")</f>
        <v>422</v>
      </c>
      <c r="B565" s="37" t="s">
        <v>608</v>
      </c>
      <c r="C565" s="37" t="s">
        <v>608</v>
      </c>
      <c r="E565" s="33" t="s">
        <v>486</v>
      </c>
      <c r="F565" s="6">
        <v>1</v>
      </c>
      <c r="G565" s="1">
        <v>0</v>
      </c>
      <c r="H565" s="2">
        <f t="shared" si="232"/>
        <v>1</v>
      </c>
      <c r="I565" s="15" t="s">
        <v>35</v>
      </c>
      <c r="J565" s="3">
        <v>172.30176</v>
      </c>
      <c r="K565" s="40">
        <f t="shared" si="225"/>
        <v>172.30176</v>
      </c>
      <c r="L565" s="40">
        <v>124.77024</v>
      </c>
      <c r="M565" s="40">
        <f t="shared" si="226"/>
        <v>124.77024</v>
      </c>
      <c r="N565" s="3">
        <v>297.072</v>
      </c>
      <c r="O565" s="4">
        <f t="shared" si="233"/>
        <v>297.072</v>
      </c>
      <c r="P565" s="9"/>
    </row>
    <row r="566" spans="1:16" s="8" customFormat="1" ht="14.4" x14ac:dyDescent="0.25">
      <c r="A566" s="35">
        <f>IF(I566&lt;&gt;"",1+MAX($A$1:A565),"")</f>
        <v>423</v>
      </c>
      <c r="B566" s="37" t="s">
        <v>608</v>
      </c>
      <c r="C566" s="37" t="s">
        <v>608</v>
      </c>
      <c r="E566" s="33" t="s">
        <v>487</v>
      </c>
      <c r="F566" s="6">
        <v>1</v>
      </c>
      <c r="G566" s="1">
        <v>0</v>
      </c>
      <c r="H566" s="2">
        <f t="shared" si="232"/>
        <v>1</v>
      </c>
      <c r="I566" s="15" t="s">
        <v>35</v>
      </c>
      <c r="J566" s="3">
        <v>168.00047999999998</v>
      </c>
      <c r="K566" s="40">
        <f t="shared" si="225"/>
        <v>168.00047999999998</v>
      </c>
      <c r="L566" s="40">
        <v>121.65552</v>
      </c>
      <c r="M566" s="40">
        <f t="shared" si="226"/>
        <v>121.65552</v>
      </c>
      <c r="N566" s="3">
        <v>289.65600000000001</v>
      </c>
      <c r="O566" s="4">
        <f t="shared" si="233"/>
        <v>289.65600000000001</v>
      </c>
      <c r="P566" s="9"/>
    </row>
    <row r="567" spans="1:16" s="8" customFormat="1" ht="14.4" x14ac:dyDescent="0.25">
      <c r="A567" s="35">
        <f>IF(I567&lt;&gt;"",1+MAX($A$1:A566),"")</f>
        <v>424</v>
      </c>
      <c r="B567" s="37" t="s">
        <v>608</v>
      </c>
      <c r="C567" s="37" t="s">
        <v>608</v>
      </c>
      <c r="E567" s="33" t="s">
        <v>488</v>
      </c>
      <c r="F567" s="6">
        <v>1</v>
      </c>
      <c r="G567" s="1">
        <v>0</v>
      </c>
      <c r="H567" s="2">
        <f t="shared" si="232"/>
        <v>1</v>
      </c>
      <c r="I567" s="15" t="s">
        <v>35</v>
      </c>
      <c r="J567" s="3">
        <v>163.69919999999999</v>
      </c>
      <c r="K567" s="40">
        <f t="shared" si="225"/>
        <v>163.69919999999999</v>
      </c>
      <c r="L567" s="40">
        <v>118.5408</v>
      </c>
      <c r="M567" s="40">
        <f t="shared" si="226"/>
        <v>118.5408</v>
      </c>
      <c r="N567" s="3">
        <v>282.24</v>
      </c>
      <c r="O567" s="4">
        <f t="shared" si="233"/>
        <v>282.24</v>
      </c>
      <c r="P567" s="9"/>
    </row>
    <row r="568" spans="1:16" s="8" customFormat="1" ht="14.4" x14ac:dyDescent="0.25">
      <c r="A568" s="35">
        <f>IF(I568&lt;&gt;"",1+MAX($A$1:A567),"")</f>
        <v>425</v>
      </c>
      <c r="B568" s="37" t="s">
        <v>608</v>
      </c>
      <c r="C568" s="37" t="s">
        <v>608</v>
      </c>
      <c r="E568" s="33" t="s">
        <v>489</v>
      </c>
      <c r="F568" s="6">
        <v>1</v>
      </c>
      <c r="G568" s="1">
        <v>0</v>
      </c>
      <c r="H568" s="2">
        <f t="shared" si="232"/>
        <v>1</v>
      </c>
      <c r="I568" s="15" t="s">
        <v>35</v>
      </c>
      <c r="J568" s="3">
        <v>159.39792</v>
      </c>
      <c r="K568" s="40">
        <f t="shared" si="225"/>
        <v>159.39792</v>
      </c>
      <c r="L568" s="40">
        <v>115.42608</v>
      </c>
      <c r="M568" s="40">
        <f t="shared" si="226"/>
        <v>115.42608</v>
      </c>
      <c r="N568" s="3">
        <v>274.82400000000001</v>
      </c>
      <c r="O568" s="4">
        <f t="shared" si="233"/>
        <v>274.82400000000001</v>
      </c>
      <c r="P568" s="9"/>
    </row>
    <row r="569" spans="1:16" s="8" customFormat="1" ht="14.4" x14ac:dyDescent="0.25">
      <c r="A569" s="35">
        <f>IF(I569&lt;&gt;"",1+MAX($A$1:A568),"")</f>
        <v>426</v>
      </c>
      <c r="B569" s="37" t="s">
        <v>608</v>
      </c>
      <c r="C569" s="37" t="s">
        <v>608</v>
      </c>
      <c r="E569" s="33" t="s">
        <v>490</v>
      </c>
      <c r="F569" s="6">
        <v>1</v>
      </c>
      <c r="G569" s="1">
        <v>0</v>
      </c>
      <c r="H569" s="2">
        <f t="shared" si="232"/>
        <v>1</v>
      </c>
      <c r="I569" s="15" t="s">
        <v>35</v>
      </c>
      <c r="J569" s="3">
        <v>155.13839999999999</v>
      </c>
      <c r="K569" s="40">
        <f t="shared" si="225"/>
        <v>155.13839999999999</v>
      </c>
      <c r="L569" s="40">
        <v>112.3416</v>
      </c>
      <c r="M569" s="40">
        <f t="shared" si="226"/>
        <v>112.3416</v>
      </c>
      <c r="N569" s="3">
        <v>267.48</v>
      </c>
      <c r="O569" s="4">
        <f t="shared" si="233"/>
        <v>267.48</v>
      </c>
      <c r="P569" s="9"/>
    </row>
    <row r="570" spans="1:16" s="8" customFormat="1" ht="14.4" x14ac:dyDescent="0.25">
      <c r="A570" s="35">
        <f>IF(I570&lt;&gt;"",1+MAX($A$1:A569),"")</f>
        <v>427</v>
      </c>
      <c r="B570" s="37" t="s">
        <v>608</v>
      </c>
      <c r="C570" s="37" t="s">
        <v>608</v>
      </c>
      <c r="E570" s="33" t="s">
        <v>491</v>
      </c>
      <c r="F570" s="6">
        <v>1</v>
      </c>
      <c r="G570" s="1">
        <v>0</v>
      </c>
      <c r="H570" s="2">
        <f t="shared" si="232"/>
        <v>1</v>
      </c>
      <c r="I570" s="15" t="s">
        <v>35</v>
      </c>
      <c r="J570" s="3">
        <v>150.83711999999997</v>
      </c>
      <c r="K570" s="40">
        <f t="shared" si="225"/>
        <v>150.83711999999997</v>
      </c>
      <c r="L570" s="40">
        <v>109.22687999999998</v>
      </c>
      <c r="M570" s="40">
        <f t="shared" si="226"/>
        <v>109.22687999999998</v>
      </c>
      <c r="N570" s="3">
        <v>260.06399999999996</v>
      </c>
      <c r="O570" s="4">
        <f t="shared" si="233"/>
        <v>260.06399999999996</v>
      </c>
      <c r="P570" s="9"/>
    </row>
    <row r="571" spans="1:16" s="8" customFormat="1" ht="14.4" x14ac:dyDescent="0.25">
      <c r="A571" s="35">
        <f>IF(I571&lt;&gt;"",1+MAX($A$1:A570),"")</f>
        <v>428</v>
      </c>
      <c r="B571" s="37" t="s">
        <v>608</v>
      </c>
      <c r="C571" s="37" t="s">
        <v>608</v>
      </c>
      <c r="E571" s="33" t="s">
        <v>492</v>
      </c>
      <c r="F571" s="6">
        <v>1</v>
      </c>
      <c r="G571" s="1">
        <v>0</v>
      </c>
      <c r="H571" s="2">
        <f t="shared" si="232"/>
        <v>1</v>
      </c>
      <c r="I571" s="15" t="s">
        <v>35</v>
      </c>
      <c r="J571" s="3">
        <v>146.53584000000001</v>
      </c>
      <c r="K571" s="40">
        <f t="shared" si="225"/>
        <v>146.53584000000001</v>
      </c>
      <c r="L571" s="40">
        <v>106.11216</v>
      </c>
      <c r="M571" s="40">
        <f t="shared" si="226"/>
        <v>106.11216</v>
      </c>
      <c r="N571" s="3">
        <v>252.64800000000002</v>
      </c>
      <c r="O571" s="4">
        <f t="shared" si="233"/>
        <v>252.64800000000002</v>
      </c>
      <c r="P571" s="9"/>
    </row>
    <row r="572" spans="1:16" s="8" customFormat="1" ht="14.4" x14ac:dyDescent="0.25">
      <c r="A572" s="35">
        <f>IF(I572&lt;&gt;"",1+MAX($A$1:A571),"")</f>
        <v>429</v>
      </c>
      <c r="B572" s="37" t="s">
        <v>608</v>
      </c>
      <c r="C572" s="37" t="s">
        <v>608</v>
      </c>
      <c r="E572" s="33" t="s">
        <v>493</v>
      </c>
      <c r="F572" s="6">
        <v>1</v>
      </c>
      <c r="G572" s="1">
        <v>0</v>
      </c>
      <c r="H572" s="2">
        <f t="shared" si="232"/>
        <v>1</v>
      </c>
      <c r="I572" s="15" t="s">
        <v>35</v>
      </c>
      <c r="J572" s="3">
        <v>142.27632</v>
      </c>
      <c r="K572" s="40">
        <f t="shared" si="225"/>
        <v>142.27632</v>
      </c>
      <c r="L572" s="40">
        <v>103.02768</v>
      </c>
      <c r="M572" s="40">
        <f t="shared" si="226"/>
        <v>103.02768</v>
      </c>
      <c r="N572" s="3">
        <v>245.304</v>
      </c>
      <c r="O572" s="4">
        <f t="shared" si="233"/>
        <v>245.304</v>
      </c>
      <c r="P572" s="9"/>
    </row>
    <row r="573" spans="1:16" s="8" customFormat="1" ht="14.4" x14ac:dyDescent="0.25">
      <c r="A573" s="35">
        <f>IF(I573&lt;&gt;"",1+MAX($A$1:A572),"")</f>
        <v>430</v>
      </c>
      <c r="B573" s="37" t="s">
        <v>608</v>
      </c>
      <c r="C573" s="37" t="s">
        <v>608</v>
      </c>
      <c r="E573" s="33" t="s">
        <v>494</v>
      </c>
      <c r="F573" s="6">
        <v>1</v>
      </c>
      <c r="G573" s="1">
        <v>0</v>
      </c>
      <c r="H573" s="2">
        <f t="shared" si="232"/>
        <v>1</v>
      </c>
      <c r="I573" s="15" t="s">
        <v>35</v>
      </c>
      <c r="J573" s="3">
        <v>137.97504000000001</v>
      </c>
      <c r="K573" s="40">
        <f t="shared" si="225"/>
        <v>137.97504000000001</v>
      </c>
      <c r="L573" s="40">
        <v>99.912959999999998</v>
      </c>
      <c r="M573" s="40">
        <f t="shared" si="226"/>
        <v>99.912959999999998</v>
      </c>
      <c r="N573" s="3">
        <v>237.88800000000001</v>
      </c>
      <c r="O573" s="4">
        <f t="shared" si="233"/>
        <v>237.88800000000001</v>
      </c>
      <c r="P573" s="9"/>
    </row>
    <row r="574" spans="1:16" s="8" customFormat="1" ht="14.4" x14ac:dyDescent="0.25">
      <c r="A574" s="35">
        <f>IF(I574&lt;&gt;"",1+MAX($A$1:A573),"")</f>
        <v>431</v>
      </c>
      <c r="B574" s="37" t="s">
        <v>608</v>
      </c>
      <c r="C574" s="37" t="s">
        <v>608</v>
      </c>
      <c r="E574" s="33" t="s">
        <v>495</v>
      </c>
      <c r="F574" s="6">
        <v>1</v>
      </c>
      <c r="G574" s="1">
        <v>0</v>
      </c>
      <c r="H574" s="2">
        <f t="shared" si="232"/>
        <v>1</v>
      </c>
      <c r="I574" s="15" t="s">
        <v>35</v>
      </c>
      <c r="J574" s="3">
        <v>133.67375999999999</v>
      </c>
      <c r="K574" s="40">
        <f t="shared" si="225"/>
        <v>133.67375999999999</v>
      </c>
      <c r="L574" s="40">
        <v>96.798239999999993</v>
      </c>
      <c r="M574" s="40">
        <f t="shared" si="226"/>
        <v>96.798239999999993</v>
      </c>
      <c r="N574" s="3">
        <v>230.47199999999998</v>
      </c>
      <c r="O574" s="4">
        <f t="shared" si="233"/>
        <v>230.47199999999998</v>
      </c>
      <c r="P574" s="9"/>
    </row>
    <row r="575" spans="1:16" s="8" customFormat="1" ht="14.4" x14ac:dyDescent="0.25">
      <c r="A575" s="35">
        <f>IF(I575&lt;&gt;"",1+MAX($A$1:A574),"")</f>
        <v>432</v>
      </c>
      <c r="B575" s="37" t="s">
        <v>608</v>
      </c>
      <c r="C575" s="37" t="s">
        <v>608</v>
      </c>
      <c r="E575" s="33" t="s">
        <v>496</v>
      </c>
      <c r="F575" s="6">
        <v>1</v>
      </c>
      <c r="G575" s="1">
        <v>0</v>
      </c>
      <c r="H575" s="2">
        <f t="shared" si="232"/>
        <v>1</v>
      </c>
      <c r="I575" s="15" t="s">
        <v>35</v>
      </c>
      <c r="J575" s="3">
        <v>129.37248</v>
      </c>
      <c r="K575" s="40">
        <f t="shared" si="225"/>
        <v>129.37248</v>
      </c>
      <c r="L575" s="40">
        <v>93.683520000000001</v>
      </c>
      <c r="M575" s="40">
        <f t="shared" si="226"/>
        <v>93.683520000000001</v>
      </c>
      <c r="N575" s="3">
        <v>223.05600000000001</v>
      </c>
      <c r="O575" s="4">
        <f t="shared" si="233"/>
        <v>223.05600000000001</v>
      </c>
      <c r="P575" s="9"/>
    </row>
    <row r="576" spans="1:16" s="8" customFormat="1" ht="14.4" x14ac:dyDescent="0.25">
      <c r="A576" s="35">
        <f>IF(I576&lt;&gt;"",1+MAX($A$1:A575),"")</f>
        <v>433</v>
      </c>
      <c r="B576" s="37" t="s">
        <v>608</v>
      </c>
      <c r="C576" s="37" t="s">
        <v>608</v>
      </c>
      <c r="E576" s="33" t="s">
        <v>497</v>
      </c>
      <c r="F576" s="6">
        <v>1</v>
      </c>
      <c r="G576" s="1">
        <v>0</v>
      </c>
      <c r="H576" s="2">
        <f t="shared" si="232"/>
        <v>1</v>
      </c>
      <c r="I576" s="15" t="s">
        <v>35</v>
      </c>
      <c r="J576" s="3">
        <v>125.11296</v>
      </c>
      <c r="K576" s="40">
        <f t="shared" ref="K576:K589" si="234">J576*H576</f>
        <v>125.11296</v>
      </c>
      <c r="L576" s="40">
        <v>90.599040000000002</v>
      </c>
      <c r="M576" s="40">
        <f t="shared" ref="M576:M589" si="235">L576*H576</f>
        <v>90.599040000000002</v>
      </c>
      <c r="N576" s="3">
        <v>215.71200000000002</v>
      </c>
      <c r="O576" s="4">
        <f t="shared" si="233"/>
        <v>215.71200000000002</v>
      </c>
      <c r="P576" s="9"/>
    </row>
    <row r="577" spans="1:16" s="8" customFormat="1" ht="14.4" x14ac:dyDescent="0.25">
      <c r="A577" s="35">
        <f>IF(I577&lt;&gt;"",1+MAX($A$1:A576),"")</f>
        <v>434</v>
      </c>
      <c r="B577" s="37" t="s">
        <v>608</v>
      </c>
      <c r="C577" s="37" t="s">
        <v>608</v>
      </c>
      <c r="E577" s="33" t="s">
        <v>498</v>
      </c>
      <c r="F577" s="6">
        <v>1</v>
      </c>
      <c r="G577" s="1">
        <v>0</v>
      </c>
      <c r="H577" s="2">
        <f t="shared" si="232"/>
        <v>1</v>
      </c>
      <c r="I577" s="15" t="s">
        <v>35</v>
      </c>
      <c r="J577" s="3">
        <v>44.933759999999992</v>
      </c>
      <c r="K577" s="40">
        <f t="shared" si="234"/>
        <v>44.933759999999992</v>
      </c>
      <c r="L577" s="40">
        <v>32.538239999999995</v>
      </c>
      <c r="M577" s="40">
        <f t="shared" si="235"/>
        <v>32.538239999999995</v>
      </c>
      <c r="N577" s="3">
        <v>77.471999999999994</v>
      </c>
      <c r="O577" s="4">
        <f t="shared" si="233"/>
        <v>77.471999999999994</v>
      </c>
      <c r="P577" s="9"/>
    </row>
    <row r="578" spans="1:16" s="8" customFormat="1" ht="14.4" x14ac:dyDescent="0.25">
      <c r="A578" s="35">
        <f>IF(I578&lt;&gt;"",1+MAX($A$1:A577),"")</f>
        <v>435</v>
      </c>
      <c r="B578" s="37" t="s">
        <v>608</v>
      </c>
      <c r="C578" s="37" t="s">
        <v>608</v>
      </c>
      <c r="E578" s="33" t="s">
        <v>499</v>
      </c>
      <c r="F578" s="6">
        <v>1</v>
      </c>
      <c r="G578" s="1">
        <v>0</v>
      </c>
      <c r="H578" s="2">
        <f t="shared" si="232"/>
        <v>1</v>
      </c>
      <c r="I578" s="15" t="s">
        <v>35</v>
      </c>
      <c r="J578" s="3">
        <v>41.801760000000002</v>
      </c>
      <c r="K578" s="40">
        <f t="shared" si="234"/>
        <v>41.801760000000002</v>
      </c>
      <c r="L578" s="40">
        <v>30.270240000000001</v>
      </c>
      <c r="M578" s="40">
        <f t="shared" si="235"/>
        <v>30.270240000000001</v>
      </c>
      <c r="N578" s="3">
        <v>72.072000000000003</v>
      </c>
      <c r="O578" s="4">
        <f t="shared" si="233"/>
        <v>72.072000000000003</v>
      </c>
      <c r="P578" s="9"/>
    </row>
    <row r="579" spans="1:16" s="8" customFormat="1" ht="14.4" x14ac:dyDescent="0.25">
      <c r="A579" s="35">
        <f>IF(I579&lt;&gt;"",1+MAX($A$1:A578),"")</f>
        <v>436</v>
      </c>
      <c r="B579" s="37" t="s">
        <v>608</v>
      </c>
      <c r="C579" s="37" t="s">
        <v>608</v>
      </c>
      <c r="E579" s="33" t="s">
        <v>500</v>
      </c>
      <c r="F579" s="6">
        <v>1</v>
      </c>
      <c r="G579" s="1">
        <v>0</v>
      </c>
      <c r="H579" s="2">
        <f t="shared" si="232"/>
        <v>1</v>
      </c>
      <c r="I579" s="15" t="s">
        <v>35</v>
      </c>
      <c r="J579" s="3">
        <v>38.628</v>
      </c>
      <c r="K579" s="40">
        <f t="shared" si="234"/>
        <v>38.628</v>
      </c>
      <c r="L579" s="40">
        <v>27.972000000000001</v>
      </c>
      <c r="M579" s="40">
        <f t="shared" si="235"/>
        <v>27.972000000000001</v>
      </c>
      <c r="N579" s="3">
        <v>66.600000000000009</v>
      </c>
      <c r="O579" s="4">
        <f t="shared" si="233"/>
        <v>66.600000000000009</v>
      </c>
      <c r="P579" s="9"/>
    </row>
    <row r="580" spans="1:16" s="8" customFormat="1" ht="14.4" x14ac:dyDescent="0.25">
      <c r="A580" s="35">
        <f>IF(I580&lt;&gt;"",1+MAX($A$1:A579),"")</f>
        <v>437</v>
      </c>
      <c r="B580" s="37" t="s">
        <v>608</v>
      </c>
      <c r="C580" s="37" t="s">
        <v>608</v>
      </c>
      <c r="E580" s="33" t="s">
        <v>501</v>
      </c>
      <c r="F580" s="6">
        <v>1</v>
      </c>
      <c r="G580" s="1">
        <v>0</v>
      </c>
      <c r="H580" s="2">
        <f t="shared" si="230"/>
        <v>1</v>
      </c>
      <c r="I580" s="15" t="s">
        <v>35</v>
      </c>
      <c r="J580" s="3">
        <v>35.496000000000002</v>
      </c>
      <c r="K580" s="40">
        <f t="shared" si="234"/>
        <v>35.496000000000002</v>
      </c>
      <c r="L580" s="40">
        <v>25.704000000000001</v>
      </c>
      <c r="M580" s="40">
        <f t="shared" si="235"/>
        <v>25.704000000000001</v>
      </c>
      <c r="N580" s="3">
        <v>61.2</v>
      </c>
      <c r="O580" s="4">
        <f t="shared" si="231"/>
        <v>61.2</v>
      </c>
      <c r="P580" s="9"/>
    </row>
    <row r="581" spans="1:16" s="8" customFormat="1" ht="14.4" x14ac:dyDescent="0.25">
      <c r="A581" s="35">
        <f>IF(I581&lt;&gt;"",1+MAX($A$1:A580),"")</f>
        <v>438</v>
      </c>
      <c r="B581" s="37" t="s">
        <v>608</v>
      </c>
      <c r="C581" s="37" t="s">
        <v>608</v>
      </c>
      <c r="E581" s="33" t="s">
        <v>502</v>
      </c>
      <c r="F581" s="6">
        <v>1</v>
      </c>
      <c r="G581" s="1">
        <v>0</v>
      </c>
      <c r="H581" s="2">
        <f t="shared" ref="H581:H589" si="236">F581*(1+G581)</f>
        <v>1</v>
      </c>
      <c r="I581" s="15" t="s">
        <v>35</v>
      </c>
      <c r="J581" s="3">
        <v>32.363999999999997</v>
      </c>
      <c r="K581" s="40">
        <f t="shared" si="234"/>
        <v>32.363999999999997</v>
      </c>
      <c r="L581" s="40">
        <v>23.436</v>
      </c>
      <c r="M581" s="40">
        <f t="shared" si="235"/>
        <v>23.436</v>
      </c>
      <c r="N581" s="3">
        <v>55.800000000000004</v>
      </c>
      <c r="O581" s="4">
        <f t="shared" ref="O581:O589" si="237">N581*H581</f>
        <v>55.800000000000004</v>
      </c>
      <c r="P581" s="9"/>
    </row>
    <row r="582" spans="1:16" s="8" customFormat="1" ht="14.4" x14ac:dyDescent="0.25">
      <c r="A582" s="35">
        <f>IF(I582&lt;&gt;"",1+MAX($A$1:A581),"")</f>
        <v>439</v>
      </c>
      <c r="B582" s="37" t="s">
        <v>608</v>
      </c>
      <c r="C582" s="37" t="s">
        <v>608</v>
      </c>
      <c r="E582" s="33" t="s">
        <v>503</v>
      </c>
      <c r="F582" s="6">
        <v>1</v>
      </c>
      <c r="G582" s="1">
        <v>0</v>
      </c>
      <c r="H582" s="2">
        <f t="shared" si="236"/>
        <v>1</v>
      </c>
      <c r="I582" s="15" t="s">
        <v>35</v>
      </c>
      <c r="J582" s="3">
        <v>29.231999999999996</v>
      </c>
      <c r="K582" s="40">
        <f t="shared" si="234"/>
        <v>29.231999999999996</v>
      </c>
      <c r="L582" s="40">
        <v>21.167999999999999</v>
      </c>
      <c r="M582" s="40">
        <f t="shared" si="235"/>
        <v>21.167999999999999</v>
      </c>
      <c r="N582" s="3">
        <v>50.4</v>
      </c>
      <c r="O582" s="4">
        <f t="shared" si="237"/>
        <v>50.4</v>
      </c>
      <c r="P582" s="9"/>
    </row>
    <row r="583" spans="1:16" s="8" customFormat="1" ht="14.4" x14ac:dyDescent="0.25">
      <c r="A583" s="35">
        <f>IF(I583&lt;&gt;"",1+MAX($A$1:A582),"")</f>
        <v>440</v>
      </c>
      <c r="B583" s="37" t="s">
        <v>608</v>
      </c>
      <c r="C583" s="37" t="s">
        <v>608</v>
      </c>
      <c r="E583" s="33" t="s">
        <v>504</v>
      </c>
      <c r="F583" s="6">
        <v>1</v>
      </c>
      <c r="G583" s="1">
        <v>0</v>
      </c>
      <c r="H583" s="2">
        <f t="shared" si="236"/>
        <v>1</v>
      </c>
      <c r="I583" s="15" t="s">
        <v>35</v>
      </c>
      <c r="J583" s="3">
        <v>26.099999999999998</v>
      </c>
      <c r="K583" s="40">
        <f t="shared" si="234"/>
        <v>26.099999999999998</v>
      </c>
      <c r="L583" s="40">
        <v>18.899999999999999</v>
      </c>
      <c r="M583" s="40">
        <f t="shared" si="235"/>
        <v>18.899999999999999</v>
      </c>
      <c r="N583" s="3">
        <v>45</v>
      </c>
      <c r="O583" s="4">
        <f t="shared" si="237"/>
        <v>45</v>
      </c>
      <c r="P583" s="9"/>
    </row>
    <row r="584" spans="1:16" s="8" customFormat="1" ht="14.4" x14ac:dyDescent="0.25">
      <c r="A584" s="35">
        <f>IF(I584&lt;&gt;"",1+MAX($A$1:A583),"")</f>
        <v>441</v>
      </c>
      <c r="B584" s="37" t="s">
        <v>608</v>
      </c>
      <c r="C584" s="37" t="s">
        <v>608</v>
      </c>
      <c r="E584" s="33" t="s">
        <v>505</v>
      </c>
      <c r="F584" s="6">
        <v>1</v>
      </c>
      <c r="G584" s="1">
        <v>0</v>
      </c>
      <c r="H584" s="2">
        <f t="shared" si="236"/>
        <v>1</v>
      </c>
      <c r="I584" s="15" t="s">
        <v>35</v>
      </c>
      <c r="J584" s="3">
        <v>22.968</v>
      </c>
      <c r="K584" s="40">
        <f t="shared" si="234"/>
        <v>22.968</v>
      </c>
      <c r="L584" s="40">
        <v>16.632000000000001</v>
      </c>
      <c r="M584" s="40">
        <f t="shared" si="235"/>
        <v>16.632000000000001</v>
      </c>
      <c r="N584" s="3">
        <v>39.6</v>
      </c>
      <c r="O584" s="4">
        <f t="shared" si="237"/>
        <v>39.6</v>
      </c>
      <c r="P584" s="9"/>
    </row>
    <row r="585" spans="1:16" s="8" customFormat="1" ht="14.4" x14ac:dyDescent="0.25">
      <c r="A585" s="35">
        <f>IF(I585&lt;&gt;"",1+MAX($A$1:A584),"")</f>
        <v>442</v>
      </c>
      <c r="B585" s="37" t="s">
        <v>608</v>
      </c>
      <c r="C585" s="37" t="s">
        <v>608</v>
      </c>
      <c r="E585" s="33" t="s">
        <v>506</v>
      </c>
      <c r="F585" s="6">
        <v>1</v>
      </c>
      <c r="G585" s="1">
        <v>0</v>
      </c>
      <c r="H585" s="2">
        <f t="shared" si="236"/>
        <v>1</v>
      </c>
      <c r="I585" s="15" t="s">
        <v>35</v>
      </c>
      <c r="J585" s="3">
        <v>19.835999999999999</v>
      </c>
      <c r="K585" s="40">
        <f t="shared" si="234"/>
        <v>19.835999999999999</v>
      </c>
      <c r="L585" s="40">
        <v>14.364000000000001</v>
      </c>
      <c r="M585" s="40">
        <f t="shared" si="235"/>
        <v>14.364000000000001</v>
      </c>
      <c r="N585" s="3">
        <v>34.200000000000003</v>
      </c>
      <c r="O585" s="4">
        <f t="shared" si="237"/>
        <v>34.200000000000003</v>
      </c>
      <c r="P585" s="9"/>
    </row>
    <row r="586" spans="1:16" s="8" customFormat="1" ht="14.4" x14ac:dyDescent="0.25">
      <c r="A586" s="35">
        <f>IF(I586&lt;&gt;"",1+MAX($A$1:A585),"")</f>
        <v>443</v>
      </c>
      <c r="B586" s="37" t="s">
        <v>608</v>
      </c>
      <c r="C586" s="37" t="s">
        <v>608</v>
      </c>
      <c r="E586" s="33" t="s">
        <v>507</v>
      </c>
      <c r="F586" s="6">
        <v>1</v>
      </c>
      <c r="G586" s="1">
        <v>0</v>
      </c>
      <c r="H586" s="2">
        <f t="shared" si="236"/>
        <v>1</v>
      </c>
      <c r="I586" s="15" t="s">
        <v>35</v>
      </c>
      <c r="J586" s="3">
        <v>16.704000000000001</v>
      </c>
      <c r="K586" s="40">
        <f t="shared" si="234"/>
        <v>16.704000000000001</v>
      </c>
      <c r="L586" s="40">
        <v>12.096</v>
      </c>
      <c r="M586" s="40">
        <f t="shared" si="235"/>
        <v>12.096</v>
      </c>
      <c r="N586" s="3">
        <v>28.8</v>
      </c>
      <c r="O586" s="4">
        <f t="shared" si="237"/>
        <v>28.8</v>
      </c>
      <c r="P586" s="9"/>
    </row>
    <row r="587" spans="1:16" s="8" customFormat="1" ht="14.4" x14ac:dyDescent="0.25">
      <c r="A587" s="35">
        <f>IF(I587&lt;&gt;"",1+MAX($A$1:A586),"")</f>
        <v>444</v>
      </c>
      <c r="B587" s="37" t="s">
        <v>608</v>
      </c>
      <c r="C587" s="37" t="s">
        <v>608</v>
      </c>
      <c r="E587" s="33" t="s">
        <v>508</v>
      </c>
      <c r="F587" s="6">
        <v>1</v>
      </c>
      <c r="G587" s="1">
        <v>0</v>
      </c>
      <c r="H587" s="2">
        <f t="shared" si="236"/>
        <v>1</v>
      </c>
      <c r="I587" s="15" t="s">
        <v>35</v>
      </c>
      <c r="J587" s="3">
        <v>13.572000000000001</v>
      </c>
      <c r="K587" s="40">
        <f t="shared" si="234"/>
        <v>13.572000000000001</v>
      </c>
      <c r="L587" s="40">
        <v>9.8280000000000012</v>
      </c>
      <c r="M587" s="40">
        <f t="shared" si="235"/>
        <v>9.8280000000000012</v>
      </c>
      <c r="N587" s="3">
        <v>23.400000000000002</v>
      </c>
      <c r="O587" s="4">
        <f t="shared" si="237"/>
        <v>23.400000000000002</v>
      </c>
      <c r="P587" s="9"/>
    </row>
    <row r="588" spans="1:16" s="8" customFormat="1" ht="14.4" x14ac:dyDescent="0.25">
      <c r="A588" s="35">
        <f>IF(I588&lt;&gt;"",1+MAX($A$1:A587),"")</f>
        <v>445</v>
      </c>
      <c r="B588" s="37" t="s">
        <v>608</v>
      </c>
      <c r="C588" s="37" t="s">
        <v>608</v>
      </c>
      <c r="E588" s="33" t="s">
        <v>509</v>
      </c>
      <c r="F588" s="6">
        <v>1</v>
      </c>
      <c r="G588" s="1">
        <v>0</v>
      </c>
      <c r="H588" s="2">
        <f t="shared" si="236"/>
        <v>1</v>
      </c>
      <c r="I588" s="15" t="s">
        <v>35</v>
      </c>
      <c r="J588" s="3">
        <v>10.44</v>
      </c>
      <c r="K588" s="40">
        <f t="shared" si="234"/>
        <v>10.44</v>
      </c>
      <c r="L588" s="40">
        <v>7.56</v>
      </c>
      <c r="M588" s="40">
        <f t="shared" si="235"/>
        <v>7.56</v>
      </c>
      <c r="N588" s="3">
        <v>18</v>
      </c>
      <c r="O588" s="4">
        <f t="shared" si="237"/>
        <v>18</v>
      </c>
      <c r="P588" s="9"/>
    </row>
    <row r="589" spans="1:16" s="8" customFormat="1" ht="14.4" x14ac:dyDescent="0.25">
      <c r="A589" s="35">
        <f>IF(I589&lt;&gt;"",1+MAX($A$1:A588),"")</f>
        <v>446</v>
      </c>
      <c r="B589" s="37" t="s">
        <v>608</v>
      </c>
      <c r="C589" s="37" t="s">
        <v>608</v>
      </c>
      <c r="E589" s="33" t="s">
        <v>510</v>
      </c>
      <c r="F589" s="6">
        <v>1</v>
      </c>
      <c r="G589" s="1">
        <v>0</v>
      </c>
      <c r="H589" s="2">
        <f t="shared" si="236"/>
        <v>1</v>
      </c>
      <c r="I589" s="15" t="s">
        <v>35</v>
      </c>
      <c r="J589" s="3">
        <v>7.3079999999999989</v>
      </c>
      <c r="K589" s="40">
        <f t="shared" si="234"/>
        <v>7.3079999999999989</v>
      </c>
      <c r="L589" s="40">
        <v>5.2919999999999998</v>
      </c>
      <c r="M589" s="40">
        <f t="shared" si="235"/>
        <v>5.2919999999999998</v>
      </c>
      <c r="N589" s="3">
        <v>12.6</v>
      </c>
      <c r="O589" s="4">
        <f t="shared" si="237"/>
        <v>12.6</v>
      </c>
      <c r="P589" s="9"/>
    </row>
    <row r="590" spans="1:16" s="8" customFormat="1" x14ac:dyDescent="0.25">
      <c r="A590" s="35" t="str">
        <f>IF(I590&lt;&gt;"",1+MAX($A$1:A589),"")</f>
        <v/>
      </c>
      <c r="B590" s="66"/>
      <c r="C590" s="67"/>
      <c r="E590" s="33"/>
      <c r="F590" s="6"/>
      <c r="G590" s="1"/>
      <c r="H590" s="2"/>
      <c r="I590" s="15"/>
      <c r="J590" s="3"/>
      <c r="K590" s="40"/>
      <c r="L590" s="40"/>
      <c r="M590" s="40"/>
      <c r="N590" s="3"/>
      <c r="O590" s="4"/>
      <c r="P590" s="9"/>
    </row>
    <row r="591" spans="1:16" x14ac:dyDescent="0.25">
      <c r="A591" s="35" t="str">
        <f>IF(I591&lt;&gt;"",1+MAX($A$1:A590),"")</f>
        <v/>
      </c>
      <c r="B591" s="66"/>
      <c r="C591" s="67"/>
      <c r="D591" s="47"/>
      <c r="E591" s="55" t="s">
        <v>68</v>
      </c>
      <c r="F591" s="6"/>
      <c r="G591" s="8"/>
      <c r="H591" s="8"/>
      <c r="J591" s="3"/>
      <c r="K591" s="40"/>
      <c r="L591" s="40"/>
      <c r="M591" s="40"/>
      <c r="N591" s="3"/>
      <c r="O591" s="4"/>
      <c r="P591" s="25"/>
    </row>
    <row r="592" spans="1:16" s="8" customFormat="1" ht="14.4" x14ac:dyDescent="0.25">
      <c r="A592" s="35">
        <f>IF(I592&lt;&gt;"",1+MAX($A$1:A591),"")</f>
        <v>447</v>
      </c>
      <c r="B592" s="37" t="s">
        <v>608</v>
      </c>
      <c r="C592" s="37" t="s">
        <v>608</v>
      </c>
      <c r="E592" s="33" t="s">
        <v>282</v>
      </c>
      <c r="F592" s="6">
        <v>10</v>
      </c>
      <c r="G592" s="1">
        <v>0</v>
      </c>
      <c r="H592" s="2">
        <f t="shared" ref="H592" si="238">F592*(1+G592)</f>
        <v>10</v>
      </c>
      <c r="I592" s="15" t="s">
        <v>35</v>
      </c>
      <c r="J592" s="93">
        <v>116.25</v>
      </c>
      <c r="K592" s="94">
        <f t="shared" ref="K592:K593" si="239">J592*H592</f>
        <v>1162.5</v>
      </c>
      <c r="L592" s="94">
        <v>71.25</v>
      </c>
      <c r="M592" s="94">
        <f t="shared" ref="M592:M593" si="240">L592*H592</f>
        <v>712.5</v>
      </c>
      <c r="N592" s="93">
        <v>187.5</v>
      </c>
      <c r="O592" s="4">
        <f t="shared" ref="O592" si="241">N592*H592</f>
        <v>1875</v>
      </c>
      <c r="P592" s="9"/>
    </row>
    <row r="593" spans="1:16" s="8" customFormat="1" ht="14.4" x14ac:dyDescent="0.25">
      <c r="A593" s="35">
        <f>IF(I593&lt;&gt;"",1+MAX($A$1:A592),"")</f>
        <v>448</v>
      </c>
      <c r="B593" s="37" t="s">
        <v>608</v>
      </c>
      <c r="C593" s="37" t="s">
        <v>608</v>
      </c>
      <c r="E593" s="33" t="s">
        <v>431</v>
      </c>
      <c r="F593" s="6">
        <v>2</v>
      </c>
      <c r="G593" s="1">
        <v>0</v>
      </c>
      <c r="H593" s="2">
        <f t="shared" ref="H593:H594" si="242">F593*(1+G593)</f>
        <v>2</v>
      </c>
      <c r="I593" s="15" t="s">
        <v>35</v>
      </c>
      <c r="J593" s="93">
        <v>73</v>
      </c>
      <c r="K593" s="94">
        <f t="shared" si="239"/>
        <v>146</v>
      </c>
      <c r="L593" s="94">
        <v>68</v>
      </c>
      <c r="M593" s="94">
        <f t="shared" si="240"/>
        <v>136</v>
      </c>
      <c r="N593" s="93">
        <v>141</v>
      </c>
      <c r="O593" s="4">
        <f t="shared" ref="O593:O594" si="243">N593*H593</f>
        <v>282</v>
      </c>
      <c r="P593" s="9"/>
    </row>
    <row r="594" spans="1:16" s="8" customFormat="1" ht="14.4" x14ac:dyDescent="0.25">
      <c r="A594" s="35">
        <f>IF(I594&lt;&gt;"",1+MAX($A$1:A593),"")</f>
        <v>449</v>
      </c>
      <c r="B594" s="37" t="s">
        <v>608</v>
      </c>
      <c r="C594" s="37" t="s">
        <v>608</v>
      </c>
      <c r="E594" s="33" t="s">
        <v>284</v>
      </c>
      <c r="F594" s="6">
        <v>6</v>
      </c>
      <c r="G594" s="1">
        <v>0</v>
      </c>
      <c r="H594" s="2">
        <f t="shared" si="242"/>
        <v>6</v>
      </c>
      <c r="I594" s="15" t="s">
        <v>35</v>
      </c>
      <c r="J594" s="94">
        <v>72</v>
      </c>
      <c r="K594" s="94">
        <f t="shared" ref="K594" si="244">J594*H594</f>
        <v>432</v>
      </c>
      <c r="L594" s="94">
        <v>62</v>
      </c>
      <c r="M594" s="94">
        <f t="shared" ref="M594" si="245">L594*H594</f>
        <v>372</v>
      </c>
      <c r="N594" s="93">
        <v>134</v>
      </c>
      <c r="O594" s="4">
        <f t="shared" si="243"/>
        <v>804</v>
      </c>
      <c r="P594" s="9"/>
    </row>
    <row r="595" spans="1:16" s="8" customFormat="1" ht="14.4" x14ac:dyDescent="0.25">
      <c r="A595" s="35" t="str">
        <f>IF(I595&lt;&gt;"",1+MAX($A$1:A594),"")</f>
        <v/>
      </c>
      <c r="B595" s="37"/>
      <c r="C595" s="37"/>
      <c r="E595" s="33"/>
      <c r="F595" s="6"/>
      <c r="G595" s="1"/>
      <c r="H595" s="2"/>
      <c r="I595" s="15"/>
      <c r="J595" s="3"/>
      <c r="K595" s="40"/>
      <c r="L595" s="40"/>
      <c r="M595" s="40"/>
      <c r="N595" s="3"/>
      <c r="O595" s="4"/>
      <c r="P595" s="9"/>
    </row>
    <row r="596" spans="1:16" x14ac:dyDescent="0.25">
      <c r="A596" s="35" t="str">
        <f>IF(I596&lt;&gt;"",1+MAX($A$1:A595),"")</f>
        <v/>
      </c>
      <c r="B596" s="66"/>
      <c r="C596" s="67"/>
      <c r="D596" s="47"/>
      <c r="E596" s="55" t="s">
        <v>44</v>
      </c>
      <c r="F596" s="6"/>
      <c r="G596" s="8"/>
      <c r="H596" s="8"/>
      <c r="J596" s="3"/>
      <c r="K596" s="40"/>
      <c r="L596" s="40"/>
      <c r="M596" s="40"/>
      <c r="N596" s="3"/>
      <c r="O596" s="4"/>
      <c r="P596" s="25"/>
    </row>
    <row r="597" spans="1:16" s="8" customFormat="1" ht="14.4" x14ac:dyDescent="0.25">
      <c r="A597" s="35">
        <f>IF(I597&lt;&gt;"",1+MAX($A$1:A596),"")</f>
        <v>450</v>
      </c>
      <c r="B597" s="37" t="s">
        <v>608</v>
      </c>
      <c r="C597" s="37" t="s">
        <v>608</v>
      </c>
      <c r="E597" s="33" t="s">
        <v>417</v>
      </c>
      <c r="F597" s="6">
        <v>34.67</v>
      </c>
      <c r="G597" s="1">
        <v>0.1</v>
      </c>
      <c r="H597" s="2">
        <f t="shared" ref="H597" si="246">F597*(1+G597)</f>
        <v>38.137000000000008</v>
      </c>
      <c r="I597" s="15" t="s">
        <v>28</v>
      </c>
      <c r="J597" s="96">
        <v>2.66</v>
      </c>
      <c r="K597" s="96">
        <f>J597*H597</f>
        <v>101.44442000000002</v>
      </c>
      <c r="L597" s="96">
        <v>4.34</v>
      </c>
      <c r="M597" s="96">
        <f>L597*H597</f>
        <v>165.51458000000002</v>
      </c>
      <c r="N597" s="3">
        <v>7</v>
      </c>
      <c r="O597" s="4">
        <f t="shared" ref="O597" si="247">N597*H597</f>
        <v>266.95900000000006</v>
      </c>
      <c r="P597" s="9"/>
    </row>
    <row r="598" spans="1:16" s="8" customFormat="1" ht="14.4" x14ac:dyDescent="0.25">
      <c r="A598" s="35">
        <f>IF(I598&lt;&gt;"",1+MAX($A$1:A597),"")</f>
        <v>451</v>
      </c>
      <c r="B598" s="37" t="s">
        <v>608</v>
      </c>
      <c r="C598" s="37" t="s">
        <v>608</v>
      </c>
      <c r="E598" s="33" t="s">
        <v>432</v>
      </c>
      <c r="F598" s="6">
        <v>21.3</v>
      </c>
      <c r="G598" s="1">
        <v>0.1</v>
      </c>
      <c r="H598" s="2">
        <f t="shared" ref="H598:H600" si="248">F598*(1+G598)</f>
        <v>23.430000000000003</v>
      </c>
      <c r="I598" s="15" t="s">
        <v>28</v>
      </c>
      <c r="J598" s="96">
        <v>3.04</v>
      </c>
      <c r="K598" s="96">
        <f>J598*H598</f>
        <v>71.227200000000011</v>
      </c>
      <c r="L598" s="96">
        <v>4.96</v>
      </c>
      <c r="M598" s="96">
        <f>L598*H598</f>
        <v>116.21280000000002</v>
      </c>
      <c r="N598" s="3">
        <v>8</v>
      </c>
      <c r="O598" s="4">
        <f t="shared" ref="O598:O604" si="249">N598*H598</f>
        <v>187.44000000000003</v>
      </c>
      <c r="P598" s="9"/>
    </row>
    <row r="599" spans="1:16" s="8" customFormat="1" ht="14.4" x14ac:dyDescent="0.25">
      <c r="A599" s="35">
        <f>IF(I599&lt;&gt;"",1+MAX($A$1:A598),"")</f>
        <v>452</v>
      </c>
      <c r="B599" s="37" t="s">
        <v>608</v>
      </c>
      <c r="C599" s="37" t="s">
        <v>608</v>
      </c>
      <c r="E599" s="33" t="s">
        <v>1231</v>
      </c>
      <c r="F599" s="6">
        <v>23.6</v>
      </c>
      <c r="G599" s="1">
        <v>0.1</v>
      </c>
      <c r="H599" s="2">
        <f t="shared" si="248"/>
        <v>25.960000000000004</v>
      </c>
      <c r="I599" s="15" t="s">
        <v>28</v>
      </c>
      <c r="J599" s="40">
        <v>7.2610000000000001</v>
      </c>
      <c r="K599" s="40">
        <f t="shared" ref="K599" si="250">J599*H599</f>
        <v>188.49556000000004</v>
      </c>
      <c r="L599" s="40">
        <v>6.4389999999999992</v>
      </c>
      <c r="M599" s="40">
        <f t="shared" ref="M599" si="251">L599*H599</f>
        <v>167.15644</v>
      </c>
      <c r="N599" s="3">
        <v>13.7</v>
      </c>
      <c r="O599" s="4">
        <f t="shared" si="249"/>
        <v>355.65200000000004</v>
      </c>
      <c r="P599" s="9"/>
    </row>
    <row r="600" spans="1:16" s="8" customFormat="1" ht="14.4" x14ac:dyDescent="0.25">
      <c r="A600" s="35">
        <f>IF(I600&lt;&gt;"",1+MAX($A$1:A599),"")</f>
        <v>453</v>
      </c>
      <c r="B600" s="37" t="s">
        <v>608</v>
      </c>
      <c r="C600" s="37" t="s">
        <v>608</v>
      </c>
      <c r="E600" s="33" t="s">
        <v>416</v>
      </c>
      <c r="F600" s="6">
        <v>63.44</v>
      </c>
      <c r="G600" s="1">
        <v>0.1</v>
      </c>
      <c r="H600" s="2">
        <f t="shared" si="248"/>
        <v>69.784000000000006</v>
      </c>
      <c r="I600" s="15" t="s">
        <v>28</v>
      </c>
      <c r="J600" s="96">
        <v>2.66</v>
      </c>
      <c r="K600" s="96">
        <f>J600*H600</f>
        <v>185.62544000000003</v>
      </c>
      <c r="L600" s="96">
        <v>4.34</v>
      </c>
      <c r="M600" s="96">
        <f>L600*H600</f>
        <v>302.86256000000003</v>
      </c>
      <c r="N600" s="3">
        <v>7</v>
      </c>
      <c r="O600" s="4">
        <f t="shared" si="249"/>
        <v>488.48800000000006</v>
      </c>
      <c r="P600" s="9"/>
    </row>
    <row r="601" spans="1:16" x14ac:dyDescent="0.25">
      <c r="A601" s="35">
        <f>IF(I601&lt;&gt;"",1+MAX($A$1:A600),"")</f>
        <v>454</v>
      </c>
      <c r="B601" s="37" t="s">
        <v>608</v>
      </c>
      <c r="C601" s="37" t="s">
        <v>608</v>
      </c>
      <c r="D601" s="8"/>
      <c r="E601" s="33" t="s">
        <v>1231</v>
      </c>
      <c r="F601" s="56">
        <f>2200.23/10</f>
        <v>220.023</v>
      </c>
      <c r="G601" s="1">
        <v>0.1</v>
      </c>
      <c r="H601" s="2">
        <f>F601*(1+G601)</f>
        <v>242.02530000000002</v>
      </c>
      <c r="I601" s="15" t="s">
        <v>28</v>
      </c>
      <c r="J601" s="40">
        <v>7.2610000000000001</v>
      </c>
      <c r="K601" s="40">
        <f t="shared" ref="K601:K604" si="252">J601*H601</f>
        <v>1757.3457033000002</v>
      </c>
      <c r="L601" s="40">
        <v>6.4389999999999992</v>
      </c>
      <c r="M601" s="40">
        <f t="shared" ref="M601:M604" si="253">L601*H601</f>
        <v>1558.4009067</v>
      </c>
      <c r="N601" s="3">
        <v>13.7</v>
      </c>
      <c r="O601" s="77">
        <f t="shared" si="249"/>
        <v>3315.7466100000001</v>
      </c>
      <c r="P601" s="75"/>
    </row>
    <row r="602" spans="1:16" s="8" customFormat="1" x14ac:dyDescent="0.25">
      <c r="A602" s="35" t="str">
        <f>IF(I602&lt;&gt;"",1+MAX($A$1:A601),"")</f>
        <v/>
      </c>
      <c r="B602" s="66"/>
      <c r="C602" s="67"/>
      <c r="E602" s="33"/>
      <c r="F602" s="6"/>
      <c r="G602" s="1"/>
      <c r="H602" s="2"/>
      <c r="I602" s="15"/>
      <c r="J602" s="3"/>
      <c r="K602" s="40"/>
      <c r="L602" s="40"/>
      <c r="M602" s="40"/>
      <c r="N602" s="3"/>
      <c r="O602" s="76"/>
      <c r="P602" s="26"/>
    </row>
    <row r="603" spans="1:16" x14ac:dyDescent="0.25">
      <c r="A603" s="35" t="str">
        <f>IF(I603&lt;&gt;"",1+MAX($A$1:A602),"")</f>
        <v/>
      </c>
      <c r="B603" s="66"/>
      <c r="C603" s="67"/>
      <c r="D603" s="47"/>
      <c r="E603" s="55" t="s">
        <v>631</v>
      </c>
      <c r="F603" s="56"/>
      <c r="G603" s="8"/>
      <c r="H603" s="8"/>
      <c r="J603" s="3"/>
      <c r="K603" s="40"/>
      <c r="L603" s="40"/>
      <c r="M603" s="40"/>
      <c r="N603" s="3"/>
      <c r="O603" s="76"/>
      <c r="P603" s="75"/>
    </row>
    <row r="604" spans="1:16" s="8" customFormat="1" ht="14.4" x14ac:dyDescent="0.25">
      <c r="A604" s="35">
        <f>IF(I604&lt;&gt;"",1+MAX($A$1:A603),"")</f>
        <v>455</v>
      </c>
      <c r="B604" s="37" t="s">
        <v>603</v>
      </c>
      <c r="C604" s="37" t="s">
        <v>603</v>
      </c>
      <c r="E604" s="33" t="s">
        <v>632</v>
      </c>
      <c r="F604" s="56">
        <v>16.22</v>
      </c>
      <c r="G604" s="1">
        <v>0.1</v>
      </c>
      <c r="H604" s="2">
        <f t="shared" ref="H604" si="254">F604*(1+G604)</f>
        <v>17.841999999999999</v>
      </c>
      <c r="I604" s="15" t="s">
        <v>28</v>
      </c>
      <c r="J604" s="3">
        <v>121.6</v>
      </c>
      <c r="K604" s="40">
        <f t="shared" si="252"/>
        <v>2169.5871999999999</v>
      </c>
      <c r="L604" s="40">
        <v>198.4</v>
      </c>
      <c r="M604" s="40">
        <f t="shared" si="253"/>
        <v>3539.8527999999997</v>
      </c>
      <c r="N604" s="3">
        <v>320</v>
      </c>
      <c r="O604" s="76">
        <f t="shared" si="249"/>
        <v>5709.44</v>
      </c>
      <c r="P604" s="26"/>
    </row>
    <row r="605" spans="1:16" ht="18.600000000000001" thickBot="1" x14ac:dyDescent="0.3">
      <c r="A605" s="35" t="str">
        <f>IF(I605&lt;&gt;"",1+MAX($A$1:A604),"")</f>
        <v/>
      </c>
      <c r="B605" s="66"/>
      <c r="C605" s="67"/>
      <c r="D605" s="23"/>
      <c r="E605" s="52"/>
      <c r="F605" s="8"/>
      <c r="G605" s="8"/>
      <c r="H605" s="8"/>
      <c r="J605" s="40"/>
      <c r="K605" s="40"/>
      <c r="L605" s="40"/>
      <c r="M605" s="40"/>
      <c r="N605" s="8"/>
      <c r="O605" s="8"/>
      <c r="P605" s="9"/>
    </row>
    <row r="606" spans="1:16" ht="16.2" thickBot="1" x14ac:dyDescent="0.3">
      <c r="A606" s="127" t="str">
        <f>IF(I606&lt;&gt;"",1+MAX($A$1:A605),"")</f>
        <v/>
      </c>
      <c r="B606" s="128"/>
      <c r="C606" s="128"/>
      <c r="D606" s="128" t="s">
        <v>45</v>
      </c>
      <c r="E606" s="129" t="s">
        <v>46</v>
      </c>
      <c r="F606" s="130"/>
      <c r="G606" s="131"/>
      <c r="H606" s="131"/>
      <c r="I606" s="131"/>
      <c r="J606" s="131"/>
      <c r="K606" s="131"/>
      <c r="L606" s="131"/>
      <c r="M606" s="131"/>
      <c r="N606" s="131"/>
      <c r="O606" s="131"/>
      <c r="P606" s="132">
        <f>SUM(O608:O692)</f>
        <v>271920.24860000005</v>
      </c>
    </row>
    <row r="607" spans="1:16" x14ac:dyDescent="0.25">
      <c r="A607" s="35" t="str">
        <f>IF(I607&lt;&gt;"",1+MAX($A$1:A606),"")</f>
        <v/>
      </c>
      <c r="B607" s="66"/>
      <c r="C607" s="67"/>
      <c r="D607" s="23"/>
      <c r="E607" s="24"/>
      <c r="F607" s="8"/>
      <c r="G607" s="8"/>
      <c r="H607" s="8"/>
      <c r="J607" s="40"/>
      <c r="K607" s="40"/>
      <c r="L607" s="40"/>
      <c r="M607" s="40"/>
      <c r="N607" s="8"/>
      <c r="O607" s="8"/>
      <c r="P607" s="9"/>
    </row>
    <row r="608" spans="1:16" x14ac:dyDescent="0.25">
      <c r="A608" s="35" t="str">
        <f>IF(I608&lt;&gt;"",1+MAX($A$1:A607),"")</f>
        <v/>
      </c>
      <c r="B608" s="66"/>
      <c r="C608" s="67"/>
      <c r="D608" s="48"/>
      <c r="E608" s="49" t="s">
        <v>78</v>
      </c>
      <c r="F608" s="8"/>
      <c r="G608" s="8"/>
      <c r="H608" s="8"/>
      <c r="J608" s="40"/>
      <c r="K608" s="40"/>
      <c r="L608" s="40"/>
      <c r="M608" s="40"/>
      <c r="N608" s="8"/>
      <c r="O608" s="8"/>
      <c r="P608" s="9"/>
    </row>
    <row r="609" spans="1:16" x14ac:dyDescent="0.25">
      <c r="A609" s="35" t="str">
        <f>IF(I609&lt;&gt;"",1+MAX($A$1:A608),"")</f>
        <v/>
      </c>
      <c r="B609" s="66"/>
      <c r="C609" s="67"/>
      <c r="D609" s="23"/>
      <c r="E609" s="24"/>
      <c r="F609" s="8"/>
      <c r="G609" s="8"/>
      <c r="H609" s="8"/>
      <c r="J609" s="40"/>
      <c r="K609" s="40"/>
      <c r="L609" s="40"/>
      <c r="M609" s="40"/>
      <c r="N609" s="8"/>
      <c r="O609" s="8"/>
      <c r="P609" s="9"/>
    </row>
    <row r="610" spans="1:16" x14ac:dyDescent="0.25">
      <c r="A610" s="35" t="str">
        <f>IF(I610&lt;&gt;"",1+MAX($A$1:A609),"")</f>
        <v/>
      </c>
      <c r="B610" s="66"/>
      <c r="C610" s="67"/>
      <c r="D610" s="47"/>
      <c r="E610" s="55" t="s">
        <v>92</v>
      </c>
      <c r="F610" s="8"/>
      <c r="G610" s="8"/>
      <c r="H610" s="8"/>
      <c r="J610" s="40"/>
      <c r="K610" s="40"/>
      <c r="L610" s="40"/>
      <c r="M610" s="40"/>
      <c r="N610" s="8"/>
      <c r="O610" s="8"/>
      <c r="P610" s="25"/>
    </row>
    <row r="611" spans="1:16" s="8" customFormat="1" ht="14.4" x14ac:dyDescent="0.25">
      <c r="A611" s="35">
        <f>IF(I611&lt;&gt;"",1+MAX($A$1:A610),"")</f>
        <v>456</v>
      </c>
      <c r="B611" s="37" t="s">
        <v>80</v>
      </c>
      <c r="C611" s="37" t="s">
        <v>80</v>
      </c>
      <c r="E611" s="33" t="s">
        <v>511</v>
      </c>
      <c r="F611" s="6">
        <v>2380.1999999999998</v>
      </c>
      <c r="G611" s="1">
        <v>0.1</v>
      </c>
      <c r="H611" s="2">
        <f t="shared" ref="H611:H613" si="255">F611*(1+G611)</f>
        <v>2618.2199999999998</v>
      </c>
      <c r="I611" s="15" t="s">
        <v>27</v>
      </c>
      <c r="J611" s="95">
        <v>6.3</v>
      </c>
      <c r="K611" s="96">
        <f>J611*H611</f>
        <v>16494.786</v>
      </c>
      <c r="L611" s="96">
        <v>8.6999999999999993</v>
      </c>
      <c r="M611" s="96">
        <f>L611*H611</f>
        <v>22778.513999999996</v>
      </c>
      <c r="N611" s="95">
        <v>15</v>
      </c>
      <c r="O611" s="4">
        <f t="shared" ref="O611:O613" si="256">N611*H611</f>
        <v>39273.299999999996</v>
      </c>
      <c r="P611" s="9"/>
    </row>
    <row r="612" spans="1:16" s="8" customFormat="1" ht="14.4" x14ac:dyDescent="0.25">
      <c r="A612" s="35">
        <f>IF(I612&lt;&gt;"",1+MAX($A$1:A611),"")</f>
        <v>457</v>
      </c>
      <c r="B612" s="37" t="s">
        <v>80</v>
      </c>
      <c r="C612" s="37" t="s">
        <v>80</v>
      </c>
      <c r="E612" s="33" t="s">
        <v>512</v>
      </c>
      <c r="F612" s="59">
        <f>F611*2</f>
        <v>4760.3999999999996</v>
      </c>
      <c r="G612" s="1">
        <v>0.1</v>
      </c>
      <c r="H612" s="2">
        <f t="shared" si="255"/>
        <v>5236.4399999999996</v>
      </c>
      <c r="I612" s="15" t="s">
        <v>27</v>
      </c>
      <c r="J612" s="95">
        <v>1.3250000000000002</v>
      </c>
      <c r="K612" s="96">
        <f>J612*H612</f>
        <v>6938.2830000000004</v>
      </c>
      <c r="L612" s="96">
        <v>1.1749999999999998</v>
      </c>
      <c r="M612" s="96">
        <f>L612*H612</f>
        <v>6152.8169999999982</v>
      </c>
      <c r="N612" s="95">
        <v>2.5</v>
      </c>
      <c r="O612" s="4">
        <f t="shared" si="256"/>
        <v>13091.099999999999</v>
      </c>
      <c r="P612" s="9"/>
    </row>
    <row r="613" spans="1:16" s="8" customFormat="1" ht="14.4" x14ac:dyDescent="0.25">
      <c r="A613" s="35">
        <f>IF(I613&lt;&gt;"",1+MAX($A$1:A612),"")</f>
        <v>458</v>
      </c>
      <c r="B613" s="37" t="s">
        <v>80</v>
      </c>
      <c r="C613" s="37" t="s">
        <v>80</v>
      </c>
      <c r="E613" s="33" t="s">
        <v>519</v>
      </c>
      <c r="F613" s="6">
        <v>93.01</v>
      </c>
      <c r="G613" s="1">
        <v>0.1</v>
      </c>
      <c r="H613" s="2">
        <f t="shared" si="255"/>
        <v>102.31100000000001</v>
      </c>
      <c r="I613" s="15" t="s">
        <v>28</v>
      </c>
      <c r="J613" s="95">
        <v>10.92</v>
      </c>
      <c r="K613" s="96">
        <f>J613*H613</f>
        <v>1117.23612</v>
      </c>
      <c r="L613" s="96">
        <v>15.079999999999998</v>
      </c>
      <c r="M613" s="96">
        <f>L613*H613</f>
        <v>1542.84988</v>
      </c>
      <c r="N613" s="95">
        <v>26</v>
      </c>
      <c r="O613" s="4">
        <f t="shared" si="256"/>
        <v>2660.0860000000002</v>
      </c>
      <c r="P613" s="9"/>
    </row>
    <row r="614" spans="1:16" s="8" customFormat="1" ht="14.4" x14ac:dyDescent="0.25">
      <c r="A614" s="35" t="str">
        <f>IF(I614&lt;&gt;"",1+MAX($A$1:A613),"")</f>
        <v/>
      </c>
      <c r="B614" s="37"/>
      <c r="C614" s="37"/>
      <c r="E614" s="33"/>
      <c r="F614" s="6"/>
      <c r="G614" s="1"/>
      <c r="H614" s="2"/>
      <c r="I614" s="15"/>
      <c r="J614" s="3"/>
      <c r="K614" s="40"/>
      <c r="L614" s="40"/>
      <c r="M614" s="40"/>
      <c r="N614" s="3"/>
      <c r="O614" s="4"/>
      <c r="P614" s="9"/>
    </row>
    <row r="615" spans="1:16" s="8" customFormat="1" ht="14.4" x14ac:dyDescent="0.25">
      <c r="A615" s="35">
        <f>IF(I615&lt;&gt;"",1+MAX($A$1:A614),"")</f>
        <v>459</v>
      </c>
      <c r="B615" s="37" t="s">
        <v>80</v>
      </c>
      <c r="C615" s="37" t="s">
        <v>80</v>
      </c>
      <c r="E615" s="33" t="s">
        <v>513</v>
      </c>
      <c r="F615" s="6">
        <f>1.5*224</f>
        <v>336</v>
      </c>
      <c r="G615" s="1">
        <v>0.1</v>
      </c>
      <c r="H615" s="2">
        <f>F615*(1+G615)</f>
        <v>369.6</v>
      </c>
      <c r="I615" s="15" t="s">
        <v>27</v>
      </c>
      <c r="J615" s="95">
        <v>2.12</v>
      </c>
      <c r="K615" s="96">
        <f t="shared" ref="K615" si="257">J615*H615</f>
        <v>783.55200000000013</v>
      </c>
      <c r="L615" s="96">
        <v>1.88</v>
      </c>
      <c r="M615" s="40">
        <f>L615*H615</f>
        <v>694.84799999999996</v>
      </c>
      <c r="N615" s="3">
        <v>4</v>
      </c>
      <c r="O615" s="4">
        <f>N615*H615</f>
        <v>1478.4</v>
      </c>
      <c r="P615" s="9"/>
    </row>
    <row r="616" spans="1:16" s="8" customFormat="1" ht="14.4" x14ac:dyDescent="0.25">
      <c r="A616" s="35">
        <f>IF(I616&lt;&gt;"",1+MAX($A$1:A615),"")</f>
        <v>460</v>
      </c>
      <c r="B616" s="37" t="s">
        <v>80</v>
      </c>
      <c r="C616" s="37" t="s">
        <v>80</v>
      </c>
      <c r="E616" s="33" t="s">
        <v>514</v>
      </c>
      <c r="F616" s="6">
        <v>72.91</v>
      </c>
      <c r="G616" s="1">
        <v>0.1</v>
      </c>
      <c r="H616" s="2">
        <f>F616*(1+G616)</f>
        <v>80.201000000000008</v>
      </c>
      <c r="I616" s="15" t="s">
        <v>28</v>
      </c>
      <c r="J616" s="95">
        <v>14.84</v>
      </c>
      <c r="K616" s="96">
        <f t="shared" ref="K616" si="258">J616*H616</f>
        <v>1190.1828400000002</v>
      </c>
      <c r="L616" s="96">
        <v>13.16</v>
      </c>
      <c r="M616" s="96">
        <f t="shared" ref="M616" si="259">L616*H616</f>
        <v>1055.4451600000002</v>
      </c>
      <c r="N616" s="95">
        <v>28</v>
      </c>
      <c r="O616" s="4">
        <f>N616*H616</f>
        <v>2245.6280000000002</v>
      </c>
      <c r="P616" s="9"/>
    </row>
    <row r="617" spans="1:16" s="8" customFormat="1" ht="14.4" x14ac:dyDescent="0.25">
      <c r="A617" s="35">
        <f>IF(I617&lt;&gt;"",1+MAX($A$1:A616),"")</f>
        <v>461</v>
      </c>
      <c r="B617" s="37" t="s">
        <v>80</v>
      </c>
      <c r="C617" s="37" t="s">
        <v>80</v>
      </c>
      <c r="E617" s="33" t="s">
        <v>515</v>
      </c>
      <c r="F617" s="6">
        <v>151.19999999999999</v>
      </c>
      <c r="G617" s="1">
        <v>0.1</v>
      </c>
      <c r="H617" s="2">
        <f>F617*(1+G617)</f>
        <v>166.32</v>
      </c>
      <c r="I617" s="15" t="s">
        <v>28</v>
      </c>
      <c r="J617" s="95">
        <v>10.600000000000001</v>
      </c>
      <c r="K617" s="96">
        <f t="shared" ref="K617" si="260">J617*H617</f>
        <v>1762.9920000000002</v>
      </c>
      <c r="L617" s="96">
        <v>9.3999999999999986</v>
      </c>
      <c r="M617" s="96">
        <f t="shared" ref="M617" si="261">L617*H617</f>
        <v>1563.4079999999997</v>
      </c>
      <c r="N617" s="95">
        <v>20</v>
      </c>
      <c r="O617" s="4">
        <f>N617*H617</f>
        <v>3326.3999999999996</v>
      </c>
      <c r="P617" s="9"/>
    </row>
    <row r="618" spans="1:16" s="8" customFormat="1" ht="14.4" x14ac:dyDescent="0.25">
      <c r="A618" s="35" t="str">
        <f>IF(I618&lt;&gt;"",1+MAX($A$1:A617),"")</f>
        <v/>
      </c>
      <c r="B618" s="37"/>
      <c r="C618" s="37"/>
      <c r="E618" s="33"/>
      <c r="F618" s="6"/>
      <c r="G618" s="1"/>
      <c r="H618" s="2"/>
      <c r="I618" s="15"/>
      <c r="J618" s="3"/>
      <c r="K618" s="40"/>
      <c r="L618" s="40"/>
      <c r="M618" s="40"/>
      <c r="N618" s="3"/>
      <c r="O618" s="4"/>
      <c r="P618" s="9"/>
    </row>
    <row r="619" spans="1:16" s="8" customFormat="1" ht="14.4" x14ac:dyDescent="0.25">
      <c r="A619" s="35">
        <f>IF(I619&lt;&gt;"",1+MAX($A$1:A618),"")</f>
        <v>462</v>
      </c>
      <c r="B619" s="37" t="s">
        <v>80</v>
      </c>
      <c r="C619" s="37" t="s">
        <v>80</v>
      </c>
      <c r="E619" s="33" t="s">
        <v>521</v>
      </c>
      <c r="F619" s="6">
        <v>36.590000000000003</v>
      </c>
      <c r="G619" s="1">
        <v>0.1</v>
      </c>
      <c r="H619" s="2">
        <f>F619*(1+G619)</f>
        <v>40.249000000000009</v>
      </c>
      <c r="I619" s="15" t="s">
        <v>28</v>
      </c>
      <c r="J619" s="95">
        <v>2</v>
      </c>
      <c r="K619" s="96">
        <f>J619*H619</f>
        <v>80.498000000000019</v>
      </c>
      <c r="L619" s="96">
        <v>5</v>
      </c>
      <c r="M619" s="96">
        <f>L619*H619</f>
        <v>201.24500000000006</v>
      </c>
      <c r="N619" s="95">
        <v>7</v>
      </c>
      <c r="O619" s="4">
        <f>N619*H619</f>
        <v>281.74300000000005</v>
      </c>
      <c r="P619" s="9"/>
    </row>
    <row r="620" spans="1:16" s="8" customFormat="1" ht="14.4" x14ac:dyDescent="0.25">
      <c r="A620" s="35">
        <f>IF(I620&lt;&gt;"",1+MAX($A$1:A619),"")</f>
        <v>463</v>
      </c>
      <c r="B620" s="37" t="s">
        <v>80</v>
      </c>
      <c r="C620" s="37" t="s">
        <v>80</v>
      </c>
      <c r="E620" s="33" t="s">
        <v>522</v>
      </c>
      <c r="F620" s="6">
        <v>36.590000000000003</v>
      </c>
      <c r="G620" s="1">
        <v>0.1</v>
      </c>
      <c r="H620" s="2">
        <f>F620*(1+G620)</f>
        <v>40.249000000000009</v>
      </c>
      <c r="I620" s="15" t="s">
        <v>28</v>
      </c>
      <c r="J620" s="95">
        <v>11.66</v>
      </c>
      <c r="K620" s="96">
        <f t="shared" ref="K620" si="262">J620*H620</f>
        <v>469.30334000000011</v>
      </c>
      <c r="L620" s="96">
        <v>10.34</v>
      </c>
      <c r="M620" s="96">
        <f t="shared" ref="M620" si="263">L620*H620</f>
        <v>416.17466000000007</v>
      </c>
      <c r="N620" s="95">
        <v>22</v>
      </c>
      <c r="O620" s="4">
        <f>N620*H620</f>
        <v>885.47800000000018</v>
      </c>
      <c r="P620" s="9"/>
    </row>
    <row r="621" spans="1:16" s="8" customFormat="1" ht="14.4" x14ac:dyDescent="0.25">
      <c r="A621" s="35" t="str">
        <f>IF(I621&lt;&gt;"",1+MAX($A$1:A620),"")</f>
        <v/>
      </c>
      <c r="B621" s="37"/>
      <c r="C621" s="37"/>
      <c r="E621" s="33"/>
      <c r="F621" s="6"/>
      <c r="G621" s="1"/>
      <c r="H621" s="2"/>
      <c r="I621" s="15"/>
      <c r="J621" s="3"/>
      <c r="K621" s="40"/>
      <c r="L621" s="40"/>
      <c r="M621" s="40"/>
      <c r="N621" s="3"/>
      <c r="O621" s="4"/>
      <c r="P621" s="9"/>
    </row>
    <row r="622" spans="1:16" s="8" customFormat="1" ht="14.4" x14ac:dyDescent="0.25">
      <c r="A622" s="35">
        <f>IF(I622&lt;&gt;"",1+MAX($A$1:A621),"")</f>
        <v>464</v>
      </c>
      <c r="B622" s="37" t="s">
        <v>80</v>
      </c>
      <c r="C622" s="37" t="s">
        <v>80</v>
      </c>
      <c r="E622" s="33" t="s">
        <v>523</v>
      </c>
      <c r="F622" s="6">
        <v>155.6</v>
      </c>
      <c r="G622" s="1">
        <v>0.1</v>
      </c>
      <c r="H622" s="2">
        <f>F622*(1+G622)</f>
        <v>171.16</v>
      </c>
      <c r="I622" s="15" t="s">
        <v>28</v>
      </c>
      <c r="J622" s="95">
        <v>10.600000000000001</v>
      </c>
      <c r="K622" s="96">
        <f t="shared" ref="K622:K623" si="264">J622*H622</f>
        <v>1814.2960000000003</v>
      </c>
      <c r="L622" s="96">
        <v>9.3999999999999986</v>
      </c>
      <c r="M622" s="96">
        <f t="shared" ref="M622:M623" si="265">L622*H622</f>
        <v>1608.9039999999998</v>
      </c>
      <c r="N622" s="95">
        <v>20</v>
      </c>
      <c r="O622" s="4">
        <f>N622*H622</f>
        <v>3423.2</v>
      </c>
      <c r="P622" s="9"/>
    </row>
    <row r="623" spans="1:16" s="8" customFormat="1" ht="14.4" x14ac:dyDescent="0.25">
      <c r="A623" s="35">
        <f>IF(I623&lt;&gt;"",1+MAX($A$1:A622),"")</f>
        <v>465</v>
      </c>
      <c r="B623" s="37" t="s">
        <v>80</v>
      </c>
      <c r="C623" s="37" t="s">
        <v>80</v>
      </c>
      <c r="E623" s="33" t="s">
        <v>524</v>
      </c>
      <c r="F623" s="6">
        <v>155.6</v>
      </c>
      <c r="G623" s="1">
        <v>0.1</v>
      </c>
      <c r="H623" s="2">
        <f t="shared" ref="H623:H624" si="266">F623*(1+G623)</f>
        <v>171.16</v>
      </c>
      <c r="I623" s="15" t="s">
        <v>28</v>
      </c>
      <c r="J623" s="95">
        <v>14.84</v>
      </c>
      <c r="K623" s="96">
        <f t="shared" si="264"/>
        <v>2540.0144</v>
      </c>
      <c r="L623" s="96">
        <v>13.16</v>
      </c>
      <c r="M623" s="96">
        <f t="shared" si="265"/>
        <v>2252.4656</v>
      </c>
      <c r="N623" s="95">
        <v>28</v>
      </c>
      <c r="O623" s="4">
        <f t="shared" ref="O623:O624" si="267">N623*H623</f>
        <v>4792.4799999999996</v>
      </c>
      <c r="P623" s="9"/>
    </row>
    <row r="624" spans="1:16" s="8" customFormat="1" ht="14.4" x14ac:dyDescent="0.25">
      <c r="A624" s="35">
        <f>IF(I624&lt;&gt;"",1+MAX($A$1:A623),"")</f>
        <v>466</v>
      </c>
      <c r="B624" s="37" t="s">
        <v>80</v>
      </c>
      <c r="C624" s="37" t="s">
        <v>80</v>
      </c>
      <c r="E624" s="33" t="s">
        <v>525</v>
      </c>
      <c r="F624" s="6">
        <v>155.6</v>
      </c>
      <c r="G624" s="1">
        <v>0.1</v>
      </c>
      <c r="H624" s="2">
        <f t="shared" si="266"/>
        <v>171.16</v>
      </c>
      <c r="I624" s="15" t="s">
        <v>28</v>
      </c>
      <c r="J624" s="95">
        <v>14.84</v>
      </c>
      <c r="K624" s="96">
        <f t="shared" ref="K624" si="268">J624*H624</f>
        <v>2540.0144</v>
      </c>
      <c r="L624" s="96">
        <v>13.16</v>
      </c>
      <c r="M624" s="96">
        <f t="shared" ref="M624" si="269">L624*H624</f>
        <v>2252.4656</v>
      </c>
      <c r="N624" s="95">
        <v>28</v>
      </c>
      <c r="O624" s="4">
        <f t="shared" si="267"/>
        <v>4792.4799999999996</v>
      </c>
      <c r="P624" s="9"/>
    </row>
    <row r="625" spans="1:16" s="8" customFormat="1" ht="14.4" x14ac:dyDescent="0.25">
      <c r="A625" s="35">
        <f>IF(I625&lt;&gt;"",1+MAX($A$1:A624),"")</f>
        <v>467</v>
      </c>
      <c r="B625" s="37" t="s">
        <v>80</v>
      </c>
      <c r="C625" s="37" t="s">
        <v>80</v>
      </c>
      <c r="E625" s="33" t="s">
        <v>522</v>
      </c>
      <c r="F625" s="6">
        <v>155.6</v>
      </c>
      <c r="G625" s="1">
        <v>0.1</v>
      </c>
      <c r="H625" s="2">
        <f>F625*(1+G625)</f>
        <v>171.16</v>
      </c>
      <c r="I625" s="15" t="s">
        <v>28</v>
      </c>
      <c r="J625" s="95">
        <v>11.66</v>
      </c>
      <c r="K625" s="96">
        <f t="shared" ref="K625" si="270">J625*H625</f>
        <v>1995.7256</v>
      </c>
      <c r="L625" s="96">
        <v>10.34</v>
      </c>
      <c r="M625" s="96">
        <f t="shared" ref="M625" si="271">L625*H625</f>
        <v>1769.7944</v>
      </c>
      <c r="N625" s="95">
        <v>22</v>
      </c>
      <c r="O625" s="4">
        <f>N625*H625</f>
        <v>3765.52</v>
      </c>
      <c r="P625" s="9"/>
    </row>
    <row r="626" spans="1:16" s="8" customFormat="1" ht="14.4" x14ac:dyDescent="0.25">
      <c r="A626" s="35" t="str">
        <f>IF(I626&lt;&gt;"",1+MAX($A$1:A625),"")</f>
        <v/>
      </c>
      <c r="B626" s="37"/>
      <c r="C626" s="37"/>
      <c r="E626" s="33"/>
      <c r="F626" s="6"/>
      <c r="G626" s="1"/>
      <c r="H626" s="2"/>
      <c r="I626" s="15"/>
      <c r="J626" s="3"/>
      <c r="K626" s="40"/>
      <c r="L626" s="40"/>
      <c r="M626" s="40"/>
      <c r="N626" s="3"/>
      <c r="O626" s="4"/>
      <c r="P626" s="9"/>
    </row>
    <row r="627" spans="1:16" s="8" customFormat="1" ht="14.4" x14ac:dyDescent="0.25">
      <c r="A627" s="35">
        <f>IF(I627&lt;&gt;"",1+MAX($A$1:A626),"")</f>
        <v>468</v>
      </c>
      <c r="B627" s="37" t="s">
        <v>80</v>
      </c>
      <c r="C627" s="37" t="s">
        <v>80</v>
      </c>
      <c r="E627" s="33" t="s">
        <v>526</v>
      </c>
      <c r="F627" s="6">
        <v>25.35</v>
      </c>
      <c r="G627" s="1">
        <v>0.1</v>
      </c>
      <c r="H627" s="2">
        <f>F627*(1+G627)</f>
        <v>27.885000000000005</v>
      </c>
      <c r="I627" s="15" t="s">
        <v>28</v>
      </c>
      <c r="J627" s="95">
        <v>11.66</v>
      </c>
      <c r="K627" s="96">
        <f t="shared" ref="K627:K628" si="272">J627*H627</f>
        <v>325.13910000000004</v>
      </c>
      <c r="L627" s="96">
        <v>10.34</v>
      </c>
      <c r="M627" s="96">
        <f t="shared" ref="M627:M628" si="273">L627*H627</f>
        <v>288.33090000000004</v>
      </c>
      <c r="N627" s="95">
        <v>22</v>
      </c>
      <c r="O627" s="4">
        <f>N627*H627</f>
        <v>613.47000000000014</v>
      </c>
      <c r="P627" s="9"/>
    </row>
    <row r="628" spans="1:16" s="8" customFormat="1" ht="14.4" x14ac:dyDescent="0.25">
      <c r="A628" s="35">
        <f>IF(I628&lt;&gt;"",1+MAX($A$1:A627),"")</f>
        <v>469</v>
      </c>
      <c r="B628" s="37" t="s">
        <v>80</v>
      </c>
      <c r="C628" s="37" t="s">
        <v>80</v>
      </c>
      <c r="E628" s="33" t="s">
        <v>527</v>
      </c>
      <c r="F628" s="6">
        <v>17.57</v>
      </c>
      <c r="G628" s="1">
        <v>0.1</v>
      </c>
      <c r="H628" s="2">
        <f>F628*(1+G628)</f>
        <v>19.327000000000002</v>
      </c>
      <c r="I628" s="15" t="s">
        <v>28</v>
      </c>
      <c r="J628" s="95">
        <v>11.66</v>
      </c>
      <c r="K628" s="96">
        <f t="shared" si="272"/>
        <v>225.35282000000004</v>
      </c>
      <c r="L628" s="96">
        <v>10.34</v>
      </c>
      <c r="M628" s="96">
        <f t="shared" si="273"/>
        <v>199.84118000000001</v>
      </c>
      <c r="N628" s="95">
        <v>22</v>
      </c>
      <c r="O628" s="4">
        <f>N628*H628</f>
        <v>425.19400000000002</v>
      </c>
      <c r="P628" s="9"/>
    </row>
    <row r="629" spans="1:16" s="8" customFormat="1" ht="14.4" x14ac:dyDescent="0.25">
      <c r="A629" s="35" t="str">
        <f>IF(I629&lt;&gt;"",1+MAX($A$1:A628),"")</f>
        <v/>
      </c>
      <c r="B629" s="37"/>
      <c r="C629" s="37"/>
      <c r="E629" s="33"/>
      <c r="F629" s="6"/>
      <c r="G629" s="1"/>
      <c r="H629" s="2"/>
      <c r="I629" s="15"/>
      <c r="J629" s="3"/>
      <c r="K629" s="40"/>
      <c r="L629" s="40"/>
      <c r="M629" s="40"/>
      <c r="N629" s="3"/>
      <c r="O629" s="4"/>
      <c r="P629" s="9"/>
    </row>
    <row r="630" spans="1:16" s="8" customFormat="1" ht="14.4" x14ac:dyDescent="0.25">
      <c r="A630" s="35">
        <f>IF(I630&lt;&gt;"",1+MAX($A$1:A629),"")</f>
        <v>470</v>
      </c>
      <c r="B630" s="37" t="s">
        <v>80</v>
      </c>
      <c r="C630" s="37" t="s">
        <v>80</v>
      </c>
      <c r="E630" s="33" t="s">
        <v>516</v>
      </c>
      <c r="F630" s="6">
        <v>152.22</v>
      </c>
      <c r="G630" s="1">
        <v>0.1</v>
      </c>
      <c r="H630" s="2">
        <f t="shared" ref="H630" si="274">F630*(1+G630)</f>
        <v>167.44200000000001</v>
      </c>
      <c r="I630" s="15" t="s">
        <v>28</v>
      </c>
      <c r="J630" s="95">
        <v>11.66</v>
      </c>
      <c r="K630" s="96">
        <f t="shared" ref="K630:K631" si="275">J630*H630</f>
        <v>1952.37372</v>
      </c>
      <c r="L630" s="96">
        <v>10.34</v>
      </c>
      <c r="M630" s="96">
        <f t="shared" ref="M630:M631" si="276">L630*H630</f>
        <v>1731.3502800000001</v>
      </c>
      <c r="N630" s="95">
        <v>22</v>
      </c>
      <c r="O630" s="4">
        <f t="shared" ref="O630" si="277">N630*H630</f>
        <v>3683.7240000000002</v>
      </c>
      <c r="P630" s="9"/>
    </row>
    <row r="631" spans="1:16" s="8" customFormat="1" ht="14.4" x14ac:dyDescent="0.25">
      <c r="A631" s="35">
        <f>IF(I631&lt;&gt;"",1+MAX($A$1:A630),"")</f>
        <v>471</v>
      </c>
      <c r="B631" s="37" t="s">
        <v>80</v>
      </c>
      <c r="C631" s="37" t="s">
        <v>80</v>
      </c>
      <c r="E631" s="33" t="s">
        <v>517</v>
      </c>
      <c r="F631" s="6">
        <f>7*12</f>
        <v>84</v>
      </c>
      <c r="G631" s="1">
        <v>0.1</v>
      </c>
      <c r="H631" s="2">
        <f t="shared" ref="H631:H632" si="278">F631*(1+G631)</f>
        <v>92.4</v>
      </c>
      <c r="I631" s="15" t="s">
        <v>28</v>
      </c>
      <c r="J631" s="95">
        <v>9.01</v>
      </c>
      <c r="K631" s="96">
        <f t="shared" si="275"/>
        <v>832.524</v>
      </c>
      <c r="L631" s="96">
        <v>7.9899999999999993</v>
      </c>
      <c r="M631" s="96">
        <f t="shared" si="276"/>
        <v>738.27599999999995</v>
      </c>
      <c r="N631" s="95">
        <v>17</v>
      </c>
      <c r="O631" s="4">
        <f t="shared" ref="O631:O632" si="279">N631*H631</f>
        <v>1570.8000000000002</v>
      </c>
      <c r="P631" s="9"/>
    </row>
    <row r="632" spans="1:16" s="8" customFormat="1" ht="14.4" x14ac:dyDescent="0.25">
      <c r="A632" s="35">
        <f>IF(I632&lt;&gt;"",1+MAX($A$1:A631),"")</f>
        <v>472</v>
      </c>
      <c r="B632" s="37" t="s">
        <v>80</v>
      </c>
      <c r="C632" s="37" t="s">
        <v>80</v>
      </c>
      <c r="E632" s="33" t="s">
        <v>518</v>
      </c>
      <c r="F632" s="59">
        <f>F630/3</f>
        <v>50.74</v>
      </c>
      <c r="G632" s="1">
        <v>0.1</v>
      </c>
      <c r="H632" s="2">
        <f t="shared" si="278"/>
        <v>55.814000000000007</v>
      </c>
      <c r="I632" s="15" t="s">
        <v>35</v>
      </c>
      <c r="J632" s="95">
        <v>23.85</v>
      </c>
      <c r="K632" s="96">
        <f t="shared" ref="K632" si="280">J632*H632</f>
        <v>1331.1639000000002</v>
      </c>
      <c r="L632" s="96">
        <v>21.15</v>
      </c>
      <c r="M632" s="96">
        <f t="shared" ref="M632" si="281">L632*H632</f>
        <v>1180.4661000000001</v>
      </c>
      <c r="N632" s="95">
        <v>45</v>
      </c>
      <c r="O632" s="4">
        <f t="shared" si="279"/>
        <v>2511.63</v>
      </c>
      <c r="P632" s="9"/>
    </row>
    <row r="633" spans="1:16" s="8" customFormat="1" ht="14.4" x14ac:dyDescent="0.25">
      <c r="A633" s="35" t="str">
        <f>IF(I633&lt;&gt;"",1+MAX($A$1:A632),"")</f>
        <v/>
      </c>
      <c r="B633" s="37"/>
      <c r="C633" s="37"/>
      <c r="E633" s="33"/>
      <c r="F633" s="6"/>
      <c r="G633" s="1"/>
      <c r="H633" s="2"/>
      <c r="I633" s="15"/>
      <c r="J633" s="3"/>
      <c r="K633" s="40"/>
      <c r="L633" s="40"/>
      <c r="M633" s="40"/>
      <c r="N633" s="3"/>
      <c r="O633" s="4"/>
      <c r="P633" s="9"/>
    </row>
    <row r="634" spans="1:16" s="8" customFormat="1" ht="14.4" x14ac:dyDescent="0.25">
      <c r="A634" s="35">
        <f>IF(I634&lt;&gt;"",1+MAX($A$1:A633),"")</f>
        <v>473</v>
      </c>
      <c r="B634" s="37" t="s">
        <v>80</v>
      </c>
      <c r="C634" s="37" t="s">
        <v>80</v>
      </c>
      <c r="E634" s="33" t="s">
        <v>520</v>
      </c>
      <c r="F634" s="59">
        <v>167.48</v>
      </c>
      <c r="G634" s="1">
        <v>0.1</v>
      </c>
      <c r="H634" s="2">
        <f>F634*(1+G634)</f>
        <v>184.22800000000001</v>
      </c>
      <c r="I634" s="15" t="s">
        <v>28</v>
      </c>
      <c r="J634" s="95">
        <v>6.36</v>
      </c>
      <c r="K634" s="96">
        <f t="shared" ref="K634:K635" si="282">J634*H634</f>
        <v>1171.6900800000001</v>
      </c>
      <c r="L634" s="96">
        <v>5.64</v>
      </c>
      <c r="M634" s="96">
        <f t="shared" ref="M634:M635" si="283">L634*H634</f>
        <v>1039.04592</v>
      </c>
      <c r="N634" s="95">
        <v>12</v>
      </c>
      <c r="O634" s="4">
        <f>N634*H634</f>
        <v>2210.7359999999999</v>
      </c>
      <c r="P634" s="9"/>
    </row>
    <row r="635" spans="1:16" s="8" customFormat="1" ht="14.4" x14ac:dyDescent="0.25">
      <c r="A635" s="35">
        <f>IF(I635&lt;&gt;"",1+MAX($A$1:A634),"")</f>
        <v>474</v>
      </c>
      <c r="B635" s="37" t="s">
        <v>80</v>
      </c>
      <c r="C635" s="37" t="s">
        <v>80</v>
      </c>
      <c r="E635" s="33" t="s">
        <v>93</v>
      </c>
      <c r="F635" s="59">
        <v>76.099999999999994</v>
      </c>
      <c r="G635" s="1">
        <v>0.1</v>
      </c>
      <c r="H635" s="2">
        <f>F635*(1+G635)</f>
        <v>83.71</v>
      </c>
      <c r="I635" s="15" t="s">
        <v>28</v>
      </c>
      <c r="J635" s="95">
        <v>6.36</v>
      </c>
      <c r="K635" s="96">
        <f t="shared" si="282"/>
        <v>532.39559999999994</v>
      </c>
      <c r="L635" s="96">
        <v>5.64</v>
      </c>
      <c r="M635" s="96">
        <f t="shared" si="283"/>
        <v>472.12439999999992</v>
      </c>
      <c r="N635" s="95">
        <v>12</v>
      </c>
      <c r="O635" s="4">
        <f>N635*H635</f>
        <v>1004.52</v>
      </c>
      <c r="P635" s="9"/>
    </row>
    <row r="636" spans="1:16" x14ac:dyDescent="0.25">
      <c r="A636" s="35" t="str">
        <f>IF(I636&lt;&gt;"",1+MAX($A$1:A635),"")</f>
        <v/>
      </c>
      <c r="B636" s="66"/>
      <c r="C636" s="67"/>
      <c r="D636" s="23"/>
      <c r="E636" s="24"/>
      <c r="F636" s="8"/>
      <c r="G636" s="8"/>
      <c r="H636" s="8"/>
      <c r="J636" s="40"/>
      <c r="K636" s="40"/>
      <c r="L636" s="40"/>
      <c r="M636" s="40"/>
      <c r="N636" s="8"/>
      <c r="O636" s="8"/>
      <c r="P636" s="9"/>
    </row>
    <row r="637" spans="1:16" x14ac:dyDescent="0.25">
      <c r="A637" s="35" t="str">
        <f>IF(I637&lt;&gt;"",1+MAX($A$1:A636),"")</f>
        <v/>
      </c>
      <c r="B637" s="66"/>
      <c r="C637" s="67"/>
      <c r="D637" s="47"/>
      <c r="E637" s="55" t="s">
        <v>72</v>
      </c>
      <c r="F637" s="8"/>
      <c r="G637" s="8"/>
      <c r="H637" s="8"/>
      <c r="J637" s="40"/>
      <c r="K637" s="40"/>
      <c r="L637" s="40"/>
      <c r="M637" s="40"/>
      <c r="N637" s="8"/>
      <c r="O637" s="8"/>
      <c r="P637" s="25"/>
    </row>
    <row r="638" spans="1:16" s="8" customFormat="1" ht="14.4" x14ac:dyDescent="0.25">
      <c r="A638" s="35">
        <f>IF(I638&lt;&gt;"",1+MAX($A$1:A637),"")</f>
        <v>475</v>
      </c>
      <c r="B638" s="37" t="s">
        <v>80</v>
      </c>
      <c r="C638" s="37" t="s">
        <v>80</v>
      </c>
      <c r="E638" s="33" t="s">
        <v>73</v>
      </c>
      <c r="F638" s="6">
        <v>389.38</v>
      </c>
      <c r="G638" s="1">
        <v>0.1</v>
      </c>
      <c r="H638" s="2">
        <f t="shared" ref="H638:H641" si="284">F638*(1+G638)</f>
        <v>428.31800000000004</v>
      </c>
      <c r="I638" s="15" t="s">
        <v>27</v>
      </c>
      <c r="J638" s="95">
        <v>3.9750000000000001</v>
      </c>
      <c r="K638" s="96">
        <f>J638*H638</f>
        <v>1702.5640500000002</v>
      </c>
      <c r="L638" s="96">
        <v>3.5249999999999999</v>
      </c>
      <c r="M638" s="96">
        <f>L638*H638</f>
        <v>1509.82095</v>
      </c>
      <c r="N638" s="95">
        <v>7.5</v>
      </c>
      <c r="O638" s="4">
        <f t="shared" ref="O638:O641" si="285">N638*H638</f>
        <v>3212.3850000000002</v>
      </c>
      <c r="P638" s="9"/>
    </row>
    <row r="639" spans="1:16" s="8" customFormat="1" ht="14.4" x14ac:dyDescent="0.25">
      <c r="A639" s="35">
        <f>IF(I639&lt;&gt;"",1+MAX($A$1:A638),"")</f>
        <v>476</v>
      </c>
      <c r="B639" s="37" t="s">
        <v>80</v>
      </c>
      <c r="C639" s="37" t="s">
        <v>80</v>
      </c>
      <c r="E639" s="33" t="s">
        <v>74</v>
      </c>
      <c r="F639" s="6">
        <f>F638</f>
        <v>389.38</v>
      </c>
      <c r="G639" s="1">
        <v>0.1</v>
      </c>
      <c r="H639" s="2">
        <f t="shared" si="284"/>
        <v>428.31800000000004</v>
      </c>
      <c r="I639" s="15" t="s">
        <v>27</v>
      </c>
      <c r="J639" s="95">
        <v>1.59</v>
      </c>
      <c r="K639" s="96">
        <f>J639*H639</f>
        <v>681.02562000000012</v>
      </c>
      <c r="L639" s="96">
        <v>1.41</v>
      </c>
      <c r="M639" s="96">
        <f>L639*H639</f>
        <v>603.92838000000006</v>
      </c>
      <c r="N639" s="95">
        <v>3</v>
      </c>
      <c r="O639" s="4">
        <f t="shared" si="285"/>
        <v>1284.9540000000002</v>
      </c>
      <c r="P639" s="9"/>
    </row>
    <row r="640" spans="1:16" s="8" customFormat="1" ht="14.4" x14ac:dyDescent="0.25">
      <c r="A640" s="35">
        <f>IF(I640&lt;&gt;"",1+MAX($A$1:A639),"")</f>
        <v>477</v>
      </c>
      <c r="B640" s="37" t="s">
        <v>80</v>
      </c>
      <c r="C640" s="37" t="s">
        <v>80</v>
      </c>
      <c r="E640" s="33" t="s">
        <v>75</v>
      </c>
      <c r="F640" s="6">
        <f>F638</f>
        <v>389.38</v>
      </c>
      <c r="G640" s="1">
        <v>0.1</v>
      </c>
      <c r="H640" s="2">
        <f t="shared" si="284"/>
        <v>428.31800000000004</v>
      </c>
      <c r="I640" s="15" t="s">
        <v>27</v>
      </c>
      <c r="J640" s="95">
        <v>2.6500000000000004</v>
      </c>
      <c r="K640" s="96">
        <f>J640*H640</f>
        <v>1135.0427000000002</v>
      </c>
      <c r="L640" s="96">
        <v>2.3499999999999996</v>
      </c>
      <c r="M640" s="96">
        <f>L640*H640</f>
        <v>1006.5473</v>
      </c>
      <c r="N640" s="95">
        <v>5</v>
      </c>
      <c r="O640" s="4">
        <f t="shared" si="285"/>
        <v>2141.59</v>
      </c>
      <c r="P640" s="9"/>
    </row>
    <row r="641" spans="1:16" s="8" customFormat="1" ht="14.4" x14ac:dyDescent="0.25">
      <c r="A641" s="35">
        <f>IF(I641&lt;&gt;"",1+MAX($A$1:A640),"")</f>
        <v>478</v>
      </c>
      <c r="B641" s="37" t="s">
        <v>80</v>
      </c>
      <c r="C641" s="37" t="s">
        <v>80</v>
      </c>
      <c r="E641" s="33" t="s">
        <v>528</v>
      </c>
      <c r="F641" s="6">
        <f>F638</f>
        <v>389.38</v>
      </c>
      <c r="G641" s="1">
        <v>0.1</v>
      </c>
      <c r="H641" s="2">
        <f t="shared" si="284"/>
        <v>428.31800000000004</v>
      </c>
      <c r="I641" s="15" t="s">
        <v>27</v>
      </c>
      <c r="J641" s="95">
        <v>1.06</v>
      </c>
      <c r="K641" s="96">
        <f>J641*H641</f>
        <v>454.01708000000008</v>
      </c>
      <c r="L641" s="96">
        <v>0.94</v>
      </c>
      <c r="M641" s="94">
        <f>L641*H641</f>
        <v>402.61892</v>
      </c>
      <c r="N641" s="93">
        <v>2</v>
      </c>
      <c r="O641" s="4">
        <f t="shared" si="285"/>
        <v>856.63600000000008</v>
      </c>
      <c r="P641" s="9"/>
    </row>
    <row r="642" spans="1:16" s="8" customFormat="1" ht="14.4" x14ac:dyDescent="0.25">
      <c r="A642" s="35" t="str">
        <f>IF(I642&lt;&gt;"",1+MAX($A$1:A641),"")</f>
        <v/>
      </c>
      <c r="B642" s="37"/>
      <c r="C642" s="37"/>
      <c r="E642" s="33"/>
      <c r="F642" s="6"/>
      <c r="G642" s="1"/>
      <c r="H642" s="2"/>
      <c r="I642" s="15"/>
      <c r="J642" s="3"/>
      <c r="K642" s="40"/>
      <c r="L642" s="40"/>
      <c r="M642" s="40"/>
      <c r="N642" s="3"/>
      <c r="O642" s="4"/>
      <c r="P642" s="9"/>
    </row>
    <row r="643" spans="1:16" s="8" customFormat="1" ht="14.4" x14ac:dyDescent="0.25">
      <c r="A643" s="35">
        <f>IF(I643&lt;&gt;"",1+MAX($A$1:A642),"")</f>
        <v>479</v>
      </c>
      <c r="B643" s="37" t="s">
        <v>80</v>
      </c>
      <c r="C643" s="37" t="s">
        <v>80</v>
      </c>
      <c r="E643" s="33" t="s">
        <v>531</v>
      </c>
      <c r="F643" s="6">
        <v>1</v>
      </c>
      <c r="G643" s="1">
        <v>0</v>
      </c>
      <c r="H643" s="2">
        <f t="shared" ref="H643" si="286">F643*(1+G643)</f>
        <v>1</v>
      </c>
      <c r="I643" s="15" t="s">
        <v>35</v>
      </c>
      <c r="J643" s="95">
        <v>63</v>
      </c>
      <c r="K643" s="96">
        <f>J643*H643</f>
        <v>63</v>
      </c>
      <c r="L643" s="96">
        <v>150</v>
      </c>
      <c r="M643" s="96">
        <f>L643*H643</f>
        <v>150</v>
      </c>
      <c r="N643" s="95">
        <v>213</v>
      </c>
      <c r="O643" s="4">
        <f t="shared" ref="O643" si="287">N643*H643</f>
        <v>213</v>
      </c>
      <c r="P643" s="9"/>
    </row>
    <row r="644" spans="1:16" s="8" customFormat="1" ht="14.4" x14ac:dyDescent="0.25">
      <c r="A644" s="35">
        <f>IF(I644&lt;&gt;"",1+MAX($A$1:A643),"")</f>
        <v>480</v>
      </c>
      <c r="B644" s="37" t="s">
        <v>80</v>
      </c>
      <c r="C644" s="37" t="s">
        <v>80</v>
      </c>
      <c r="E644" s="33" t="s">
        <v>532</v>
      </c>
      <c r="F644" s="6">
        <v>1</v>
      </c>
      <c r="G644" s="1">
        <v>0</v>
      </c>
      <c r="H644" s="2">
        <f t="shared" ref="H644:H645" si="288">F644*(1+G644)</f>
        <v>1</v>
      </c>
      <c r="I644" s="15" t="s">
        <v>35</v>
      </c>
      <c r="J644" s="95">
        <v>75.599999999999994</v>
      </c>
      <c r="K644" s="96">
        <f>J644*H644</f>
        <v>75.599999999999994</v>
      </c>
      <c r="L644" s="96">
        <v>180</v>
      </c>
      <c r="M644" s="96">
        <f>L644*H644</f>
        <v>180</v>
      </c>
      <c r="N644" s="95">
        <v>255.6</v>
      </c>
      <c r="O644" s="4">
        <f t="shared" ref="O644:O645" si="289">N644*H644</f>
        <v>255.6</v>
      </c>
      <c r="P644" s="9"/>
    </row>
    <row r="645" spans="1:16" s="8" customFormat="1" ht="14.4" x14ac:dyDescent="0.25">
      <c r="A645" s="35">
        <f>IF(I645&lt;&gt;"",1+MAX($A$1:A644),"")</f>
        <v>481</v>
      </c>
      <c r="B645" s="37" t="s">
        <v>80</v>
      </c>
      <c r="C645" s="37" t="s">
        <v>80</v>
      </c>
      <c r="E645" s="33" t="s">
        <v>533</v>
      </c>
      <c r="F645" s="6">
        <v>1</v>
      </c>
      <c r="G645" s="1">
        <v>0</v>
      </c>
      <c r="H645" s="2">
        <f t="shared" si="288"/>
        <v>1</v>
      </c>
      <c r="I645" s="15" t="s">
        <v>35</v>
      </c>
      <c r="J645" s="3">
        <v>32</v>
      </c>
      <c r="K645" s="40">
        <f t="shared" ref="K645" si="290">J645*H645</f>
        <v>32</v>
      </c>
      <c r="L645" s="40">
        <v>100</v>
      </c>
      <c r="M645" s="40">
        <f t="shared" ref="M645" si="291">L645*H645</f>
        <v>100</v>
      </c>
      <c r="N645" s="3">
        <v>132</v>
      </c>
      <c r="O645" s="4">
        <f t="shared" si="289"/>
        <v>132</v>
      </c>
      <c r="P645" s="9"/>
    </row>
    <row r="646" spans="1:16" s="8" customFormat="1" ht="14.4" x14ac:dyDescent="0.25">
      <c r="A646" s="35" t="str">
        <f>IF(I646&lt;&gt;"",1+MAX($A$1:A645),"")</f>
        <v/>
      </c>
      <c r="B646" s="37"/>
      <c r="C646" s="37"/>
      <c r="E646" s="33"/>
      <c r="F646" s="6"/>
      <c r="G646" s="1"/>
      <c r="H646" s="2"/>
      <c r="I646" s="15"/>
      <c r="J646" s="3"/>
      <c r="K646" s="40"/>
      <c r="L646" s="40"/>
      <c r="M646" s="40"/>
      <c r="N646" s="3"/>
      <c r="O646" s="4"/>
      <c r="P646" s="9"/>
    </row>
    <row r="647" spans="1:16" s="8" customFormat="1" ht="14.4" x14ac:dyDescent="0.25">
      <c r="A647" s="35">
        <f>IF(I647&lt;&gt;"",1+MAX($A$1:A646),"")</f>
        <v>482</v>
      </c>
      <c r="B647" s="37" t="s">
        <v>80</v>
      </c>
      <c r="C647" s="37" t="s">
        <v>80</v>
      </c>
      <c r="E647" s="33" t="s">
        <v>529</v>
      </c>
      <c r="F647" s="6">
        <v>108.53</v>
      </c>
      <c r="G647" s="1">
        <v>0.1</v>
      </c>
      <c r="H647" s="2">
        <f>F647*(1+G647)</f>
        <v>119.38300000000001</v>
      </c>
      <c r="I647" s="15" t="s">
        <v>28</v>
      </c>
      <c r="J647" s="95">
        <v>11.66</v>
      </c>
      <c r="K647" s="96">
        <f t="shared" ref="K647" si="292">J647*H647</f>
        <v>1392.0057800000002</v>
      </c>
      <c r="L647" s="96">
        <v>10.34</v>
      </c>
      <c r="M647" s="96">
        <f t="shared" ref="M647" si="293">L647*H647</f>
        <v>1234.42022</v>
      </c>
      <c r="N647" s="95">
        <v>22</v>
      </c>
      <c r="O647" s="4">
        <f>N647*H647</f>
        <v>2626.4260000000004</v>
      </c>
      <c r="P647" s="9"/>
    </row>
    <row r="648" spans="1:16" s="8" customFormat="1" ht="14.4" x14ac:dyDescent="0.25">
      <c r="A648" s="35">
        <f>IF(I648&lt;&gt;"",1+MAX($A$1:A647),"")</f>
        <v>483</v>
      </c>
      <c r="B648" s="37" t="s">
        <v>80</v>
      </c>
      <c r="C648" s="37" t="s">
        <v>80</v>
      </c>
      <c r="E648" s="33" t="s">
        <v>617</v>
      </c>
      <c r="F648" s="6">
        <f>108.53*3</f>
        <v>325.59000000000003</v>
      </c>
      <c r="G648" s="1">
        <v>0.1</v>
      </c>
      <c r="H648" s="2">
        <f t="shared" ref="H648:H649" si="294">F648*(1+G648)</f>
        <v>358.14900000000006</v>
      </c>
      <c r="I648" s="15" t="s">
        <v>27</v>
      </c>
      <c r="J648" s="95">
        <v>3.4799999999999995</v>
      </c>
      <c r="K648" s="96">
        <f t="shared" ref="K648" si="295">J648*H648</f>
        <v>1246.35852</v>
      </c>
      <c r="L648" s="96">
        <v>2.52</v>
      </c>
      <c r="M648" s="96">
        <f t="shared" ref="M648:M649" si="296">L648*H648</f>
        <v>902.53548000000012</v>
      </c>
      <c r="N648" s="95">
        <v>6</v>
      </c>
      <c r="O648" s="4">
        <f t="shared" ref="O648:O649" si="297">N648*H648</f>
        <v>2148.8940000000002</v>
      </c>
      <c r="P648" s="9"/>
    </row>
    <row r="649" spans="1:16" s="8" customFormat="1" ht="14.4" x14ac:dyDescent="0.25">
      <c r="A649" s="35">
        <f>IF(I649&lt;&gt;"",1+MAX($A$1:A648),"")</f>
        <v>484</v>
      </c>
      <c r="B649" s="37" t="s">
        <v>80</v>
      </c>
      <c r="C649" s="37" t="s">
        <v>80</v>
      </c>
      <c r="E649" s="33" t="s">
        <v>530</v>
      </c>
      <c r="F649" s="6">
        <v>108.53</v>
      </c>
      <c r="G649" s="1">
        <v>0.1</v>
      </c>
      <c r="H649" s="2">
        <f t="shared" si="294"/>
        <v>119.38300000000001</v>
      </c>
      <c r="I649" s="15" t="s">
        <v>28</v>
      </c>
      <c r="J649" s="3">
        <v>3.4799999999999995</v>
      </c>
      <c r="K649" s="40">
        <f t="shared" ref="K649" si="298">J649*H649</f>
        <v>415.45283999999998</v>
      </c>
      <c r="L649" s="40">
        <v>2.52</v>
      </c>
      <c r="M649" s="40">
        <f t="shared" si="296"/>
        <v>300.84516000000002</v>
      </c>
      <c r="N649" s="3">
        <v>6</v>
      </c>
      <c r="O649" s="4">
        <f t="shared" si="297"/>
        <v>716.298</v>
      </c>
      <c r="P649" s="9"/>
    </row>
    <row r="650" spans="1:16" x14ac:dyDescent="0.25">
      <c r="A650" s="35" t="str">
        <f>IF(I650&lt;&gt;"",1+MAX($A$1:A649),"")</f>
        <v/>
      </c>
      <c r="B650" s="66"/>
      <c r="C650" s="67"/>
      <c r="D650" s="23"/>
      <c r="E650" s="24"/>
      <c r="F650" s="8"/>
      <c r="G650" s="8"/>
      <c r="H650" s="8"/>
      <c r="J650" s="40"/>
      <c r="K650" s="40"/>
      <c r="L650" s="40"/>
      <c r="M650" s="40"/>
      <c r="N650" s="8"/>
      <c r="O650" s="8"/>
      <c r="P650" s="9"/>
    </row>
    <row r="651" spans="1:16" x14ac:dyDescent="0.25">
      <c r="A651" s="35" t="str">
        <f>IF(I651&lt;&gt;"",1+MAX($A$1:A650),"")</f>
        <v/>
      </c>
      <c r="B651" s="66"/>
      <c r="C651" s="67"/>
      <c r="D651" s="48"/>
      <c r="E651" s="49" t="s">
        <v>79</v>
      </c>
      <c r="F651" s="8"/>
      <c r="G651" s="8"/>
      <c r="H651" s="8"/>
      <c r="J651" s="40"/>
      <c r="K651" s="40"/>
      <c r="L651" s="40"/>
      <c r="M651" s="40"/>
      <c r="N651" s="8"/>
      <c r="O651" s="8"/>
      <c r="P651" s="9"/>
    </row>
    <row r="652" spans="1:16" x14ac:dyDescent="0.25">
      <c r="A652" s="35" t="str">
        <f>IF(I652&lt;&gt;"",1+MAX($A$1:A651),"")</f>
        <v/>
      </c>
      <c r="B652" s="66"/>
      <c r="C652" s="67"/>
      <c r="D652" s="23"/>
      <c r="E652" s="24"/>
      <c r="F652" s="8"/>
      <c r="G652" s="8"/>
      <c r="H652" s="8"/>
      <c r="J652" s="40"/>
      <c r="K652" s="40"/>
      <c r="L652" s="40"/>
      <c r="M652" s="40"/>
      <c r="N652" s="8"/>
      <c r="O652" s="8"/>
      <c r="P652" s="9"/>
    </row>
    <row r="653" spans="1:16" x14ac:dyDescent="0.25">
      <c r="A653" s="35" t="str">
        <f>IF(I653&lt;&gt;"",1+MAX($A$1:A652),"")</f>
        <v/>
      </c>
      <c r="B653" s="66"/>
      <c r="C653" s="67"/>
      <c r="D653" s="47"/>
      <c r="E653" s="55" t="s">
        <v>92</v>
      </c>
      <c r="F653" s="8"/>
      <c r="G653" s="8"/>
      <c r="H653" s="8"/>
      <c r="J653" s="40"/>
      <c r="K653" s="40"/>
      <c r="L653" s="40"/>
      <c r="M653" s="40"/>
      <c r="N653" s="8"/>
      <c r="O653" s="8"/>
      <c r="P653" s="25"/>
    </row>
    <row r="654" spans="1:16" s="8" customFormat="1" ht="14.4" x14ac:dyDescent="0.25">
      <c r="A654" s="35">
        <f>IF(I654&lt;&gt;"",1+MAX($A$1:A653),"")</f>
        <v>485</v>
      </c>
      <c r="B654" s="37" t="s">
        <v>81</v>
      </c>
      <c r="C654" s="37" t="s">
        <v>81</v>
      </c>
      <c r="E654" s="33" t="s">
        <v>511</v>
      </c>
      <c r="F654" s="59">
        <f>1.014*2169.85</f>
        <v>2200.2278999999999</v>
      </c>
      <c r="G654" s="1">
        <v>0.1</v>
      </c>
      <c r="H654" s="2">
        <f t="shared" ref="H654:H655" si="299">F654*(1+G654)</f>
        <v>2420.2506899999998</v>
      </c>
      <c r="I654" s="15" t="s">
        <v>27</v>
      </c>
      <c r="J654" s="95">
        <v>6.3</v>
      </c>
      <c r="K654" s="96">
        <f>J654*H654</f>
        <v>15247.579346999999</v>
      </c>
      <c r="L654" s="96">
        <v>8.6999999999999993</v>
      </c>
      <c r="M654" s="96">
        <f>L654*H654</f>
        <v>21056.181002999998</v>
      </c>
      <c r="N654" s="95">
        <v>15</v>
      </c>
      <c r="O654" s="4">
        <f t="shared" ref="O654:O655" si="300">N654*H654</f>
        <v>36303.760349999997</v>
      </c>
      <c r="P654" s="9"/>
    </row>
    <row r="655" spans="1:16" s="8" customFormat="1" ht="14.4" x14ac:dyDescent="0.25">
      <c r="A655" s="35">
        <f>IF(I655&lt;&gt;"",1+MAX($A$1:A654),"")</f>
        <v>486</v>
      </c>
      <c r="B655" s="37" t="s">
        <v>81</v>
      </c>
      <c r="C655" s="37" t="s">
        <v>81</v>
      </c>
      <c r="E655" s="33" t="s">
        <v>512</v>
      </c>
      <c r="F655" s="59">
        <f>F654*2</f>
        <v>4400.4557999999997</v>
      </c>
      <c r="G655" s="1">
        <v>0.1</v>
      </c>
      <c r="H655" s="2">
        <f t="shared" si="299"/>
        <v>4840.5013799999997</v>
      </c>
      <c r="I655" s="15" t="s">
        <v>27</v>
      </c>
      <c r="J655" s="95">
        <v>1.3250000000000002</v>
      </c>
      <c r="K655" s="96">
        <f>J655*H655</f>
        <v>6413.6643285</v>
      </c>
      <c r="L655" s="96">
        <v>1.1749999999999998</v>
      </c>
      <c r="M655" s="96">
        <f>L655*H655</f>
        <v>5687.5891214999992</v>
      </c>
      <c r="N655" s="95">
        <v>2.5</v>
      </c>
      <c r="O655" s="4">
        <f t="shared" si="300"/>
        <v>12101.25345</v>
      </c>
      <c r="P655" s="9"/>
    </row>
    <row r="656" spans="1:16" s="8" customFormat="1" ht="14.4" x14ac:dyDescent="0.25">
      <c r="A656" s="35" t="str">
        <f>IF(I656&lt;&gt;"",1+MAX($A$1:A655),"")</f>
        <v/>
      </c>
      <c r="B656" s="37"/>
      <c r="C656" s="37"/>
      <c r="E656" s="33"/>
      <c r="F656" s="6"/>
      <c r="G656" s="1"/>
      <c r="H656" s="2"/>
      <c r="I656" s="15"/>
      <c r="J656" s="3"/>
      <c r="K656" s="40"/>
      <c r="L656" s="40"/>
      <c r="M656" s="40"/>
      <c r="N656" s="3"/>
      <c r="O656" s="4"/>
      <c r="P656" s="9"/>
    </row>
    <row r="657" spans="1:16" s="8" customFormat="1" ht="14.4" x14ac:dyDescent="0.25">
      <c r="A657" s="35">
        <f>IF(I657&lt;&gt;"",1+MAX($A$1:A656),"")</f>
        <v>487</v>
      </c>
      <c r="B657" s="37" t="s">
        <v>81</v>
      </c>
      <c r="C657" s="37" t="s">
        <v>81</v>
      </c>
      <c r="E657" s="33" t="s">
        <v>513</v>
      </c>
      <c r="F657" s="6">
        <f>1.5*177.02</f>
        <v>265.53000000000003</v>
      </c>
      <c r="G657" s="1">
        <v>0.1</v>
      </c>
      <c r="H657" s="2">
        <f>F657*(1+G657)</f>
        <v>292.08300000000008</v>
      </c>
      <c r="I657" s="15" t="s">
        <v>27</v>
      </c>
      <c r="J657" s="95">
        <v>2.12</v>
      </c>
      <c r="K657" s="96">
        <f t="shared" ref="K657" si="301">J657*H657</f>
        <v>619.21596000000022</v>
      </c>
      <c r="L657" s="96">
        <v>1.88</v>
      </c>
      <c r="M657" s="40">
        <f>L657*H657</f>
        <v>549.11604000000011</v>
      </c>
      <c r="N657" s="3">
        <v>4</v>
      </c>
      <c r="O657" s="4">
        <f>N657*H657</f>
        <v>1168.3320000000003</v>
      </c>
      <c r="P657" s="9"/>
    </row>
    <row r="658" spans="1:16" s="8" customFormat="1" ht="14.4" x14ac:dyDescent="0.25">
      <c r="A658" s="35">
        <f>IF(I658&lt;&gt;"",1+MAX($A$1:A657),"")</f>
        <v>488</v>
      </c>
      <c r="B658" s="37" t="s">
        <v>81</v>
      </c>
      <c r="C658" s="37" t="s">
        <v>81</v>
      </c>
      <c r="E658" s="33" t="s">
        <v>514</v>
      </c>
      <c r="F658" s="6">
        <v>127.46</v>
      </c>
      <c r="G658" s="1">
        <v>0.1</v>
      </c>
      <c r="H658" s="2">
        <f>F658*(1+G658)</f>
        <v>140.20600000000002</v>
      </c>
      <c r="I658" s="15" t="s">
        <v>28</v>
      </c>
      <c r="J658" s="95">
        <v>14.84</v>
      </c>
      <c r="K658" s="96">
        <f t="shared" ref="K658" si="302">J658*H658</f>
        <v>2080.6570400000001</v>
      </c>
      <c r="L658" s="96">
        <v>13.16</v>
      </c>
      <c r="M658" s="96">
        <f t="shared" ref="M658" si="303">L658*H658</f>
        <v>1845.1109600000002</v>
      </c>
      <c r="N658" s="95">
        <v>28</v>
      </c>
      <c r="O658" s="4">
        <f>N658*H658</f>
        <v>3925.7680000000005</v>
      </c>
      <c r="P658" s="9"/>
    </row>
    <row r="659" spans="1:16" s="8" customFormat="1" ht="14.4" x14ac:dyDescent="0.25">
      <c r="A659" s="35">
        <f>IF(I659&lt;&gt;"",1+MAX($A$1:A658),"")</f>
        <v>489</v>
      </c>
      <c r="B659" s="37" t="s">
        <v>81</v>
      </c>
      <c r="C659" s="37" t="s">
        <v>81</v>
      </c>
      <c r="E659" s="33" t="s">
        <v>515</v>
      </c>
      <c r="F659" s="6">
        <v>49.56</v>
      </c>
      <c r="G659" s="1">
        <v>0.1</v>
      </c>
      <c r="H659" s="2">
        <f>F659*(1+G659)</f>
        <v>54.516000000000005</v>
      </c>
      <c r="I659" s="15" t="s">
        <v>28</v>
      </c>
      <c r="J659" s="95">
        <v>10.600000000000001</v>
      </c>
      <c r="K659" s="96">
        <f t="shared" ref="K659" si="304">J659*H659</f>
        <v>577.8696000000001</v>
      </c>
      <c r="L659" s="96">
        <v>9.3999999999999986</v>
      </c>
      <c r="M659" s="96">
        <f t="shared" ref="M659" si="305">L659*H659</f>
        <v>512.45039999999995</v>
      </c>
      <c r="N659" s="95">
        <v>20</v>
      </c>
      <c r="O659" s="4">
        <f>N659*H659</f>
        <v>1090.3200000000002</v>
      </c>
      <c r="P659" s="9"/>
    </row>
    <row r="660" spans="1:16" s="8" customFormat="1" ht="14.4" x14ac:dyDescent="0.25">
      <c r="A660" s="35" t="str">
        <f>IF(I660&lt;&gt;"",1+MAX($A$1:A659),"")</f>
        <v/>
      </c>
      <c r="B660" s="37"/>
      <c r="C660" s="37"/>
      <c r="E660" s="33"/>
      <c r="F660" s="6"/>
      <c r="G660" s="1"/>
      <c r="H660" s="2"/>
      <c r="I660" s="15"/>
      <c r="J660" s="3"/>
      <c r="K660" s="40"/>
      <c r="L660" s="40"/>
      <c r="M660" s="40"/>
      <c r="N660" s="3"/>
      <c r="O660" s="4"/>
      <c r="P660" s="9"/>
    </row>
    <row r="661" spans="1:16" s="8" customFormat="1" ht="14.4" x14ac:dyDescent="0.25">
      <c r="A661" s="35">
        <f>IF(I661&lt;&gt;"",1+MAX($A$1:A660),"")</f>
        <v>490</v>
      </c>
      <c r="B661" s="37" t="s">
        <v>81</v>
      </c>
      <c r="C661" s="37" t="s">
        <v>81</v>
      </c>
      <c r="E661" s="33" t="s">
        <v>521</v>
      </c>
      <c r="F661" s="6">
        <v>86.22</v>
      </c>
      <c r="G661" s="1">
        <v>0.1</v>
      </c>
      <c r="H661" s="2">
        <f>F661*(1+G661)</f>
        <v>94.842000000000013</v>
      </c>
      <c r="I661" s="15" t="s">
        <v>28</v>
      </c>
      <c r="J661" s="95">
        <v>2</v>
      </c>
      <c r="K661" s="96">
        <f>J661*H661</f>
        <v>189.68400000000003</v>
      </c>
      <c r="L661" s="96">
        <v>5</v>
      </c>
      <c r="M661" s="96">
        <f>L661*H661</f>
        <v>474.21000000000004</v>
      </c>
      <c r="N661" s="95">
        <v>7</v>
      </c>
      <c r="O661" s="4">
        <f>N661*H661</f>
        <v>663.89400000000012</v>
      </c>
      <c r="P661" s="9"/>
    </row>
    <row r="662" spans="1:16" s="8" customFormat="1" ht="14.4" x14ac:dyDescent="0.25">
      <c r="A662" s="35">
        <f>IF(I662&lt;&gt;"",1+MAX($A$1:A661),"")</f>
        <v>491</v>
      </c>
      <c r="B662" s="37" t="s">
        <v>81</v>
      </c>
      <c r="C662" s="37" t="s">
        <v>81</v>
      </c>
      <c r="E662" s="33" t="s">
        <v>522</v>
      </c>
      <c r="F662" s="6">
        <f>F661</f>
        <v>86.22</v>
      </c>
      <c r="G662" s="1">
        <v>0.1</v>
      </c>
      <c r="H662" s="2">
        <f>F662*(1+G662)</f>
        <v>94.842000000000013</v>
      </c>
      <c r="I662" s="15" t="s">
        <v>28</v>
      </c>
      <c r="J662" s="95">
        <v>11.66</v>
      </c>
      <c r="K662" s="96">
        <f t="shared" ref="K662:K663" si="306">J662*H662</f>
        <v>1105.8577200000002</v>
      </c>
      <c r="L662" s="96">
        <v>10.34</v>
      </c>
      <c r="M662" s="96">
        <f t="shared" ref="M662:M663" si="307">L662*H662</f>
        <v>980.66628000000014</v>
      </c>
      <c r="N662" s="95">
        <v>22</v>
      </c>
      <c r="O662" s="4">
        <f>N662*H662</f>
        <v>2086.5240000000003</v>
      </c>
      <c r="P662" s="9"/>
    </row>
    <row r="663" spans="1:16" s="8" customFormat="1" ht="14.4" x14ac:dyDescent="0.25">
      <c r="A663" s="35">
        <f>IF(I663&lt;&gt;"",1+MAX($A$1:A662),"")</f>
        <v>492</v>
      </c>
      <c r="B663" s="37" t="s">
        <v>81</v>
      </c>
      <c r="C663" s="37" t="s">
        <v>81</v>
      </c>
      <c r="E663" s="33" t="s">
        <v>534</v>
      </c>
      <c r="F663" s="6">
        <v>58.43</v>
      </c>
      <c r="G663" s="1">
        <v>0.1</v>
      </c>
      <c r="H663" s="2">
        <f>F663*(1+G663)</f>
        <v>64.27300000000001</v>
      </c>
      <c r="I663" s="15" t="s">
        <v>28</v>
      </c>
      <c r="J663" s="95">
        <v>11.66</v>
      </c>
      <c r="K663" s="96">
        <f t="shared" si="306"/>
        <v>749.42318000000012</v>
      </c>
      <c r="L663" s="96">
        <v>10.34</v>
      </c>
      <c r="M663" s="96">
        <f t="shared" si="307"/>
        <v>664.58282000000008</v>
      </c>
      <c r="N663" s="95">
        <v>22</v>
      </c>
      <c r="O663" s="4">
        <f>N663*H663</f>
        <v>1414.0060000000003</v>
      </c>
      <c r="P663" s="9"/>
    </row>
    <row r="664" spans="1:16" s="8" customFormat="1" ht="14.4" x14ac:dyDescent="0.25">
      <c r="A664" s="35" t="str">
        <f>IF(I664&lt;&gt;"",1+MAX($A$1:A663),"")</f>
        <v/>
      </c>
      <c r="B664" s="37"/>
      <c r="C664" s="37"/>
      <c r="E664" s="33"/>
      <c r="F664" s="6"/>
      <c r="G664" s="1"/>
      <c r="H664" s="2"/>
      <c r="I664" s="15"/>
      <c r="J664" s="3"/>
      <c r="K664" s="40"/>
      <c r="L664" s="40"/>
      <c r="M664" s="40"/>
      <c r="N664" s="3"/>
      <c r="O664" s="4"/>
      <c r="P664" s="9"/>
    </row>
    <row r="665" spans="1:16" s="8" customFormat="1" ht="14.4" x14ac:dyDescent="0.25">
      <c r="A665" s="35">
        <f>IF(I665&lt;&gt;"",1+MAX($A$1:A664),"")</f>
        <v>493</v>
      </c>
      <c r="B665" s="37" t="s">
        <v>81</v>
      </c>
      <c r="C665" s="37" t="s">
        <v>81</v>
      </c>
      <c r="E665" s="33" t="s">
        <v>523</v>
      </c>
      <c r="F665" s="6">
        <v>155.6</v>
      </c>
      <c r="G665" s="1">
        <v>0.1</v>
      </c>
      <c r="H665" s="2">
        <f>F665*(1+G665)</f>
        <v>171.16</v>
      </c>
      <c r="I665" s="15" t="s">
        <v>28</v>
      </c>
      <c r="J665" s="95">
        <v>10.600000000000001</v>
      </c>
      <c r="K665" s="96">
        <f t="shared" ref="K665:K666" si="308">J665*H665</f>
        <v>1814.2960000000003</v>
      </c>
      <c r="L665" s="96">
        <v>9.3999999999999986</v>
      </c>
      <c r="M665" s="96">
        <f t="shared" ref="M665:M666" si="309">L665*H665</f>
        <v>1608.9039999999998</v>
      </c>
      <c r="N665" s="95">
        <v>20</v>
      </c>
      <c r="O665" s="4">
        <f>N665*H665</f>
        <v>3423.2</v>
      </c>
      <c r="P665" s="9"/>
    </row>
    <row r="666" spans="1:16" s="8" customFormat="1" ht="14.4" x14ac:dyDescent="0.25">
      <c r="A666" s="35">
        <f>IF(I666&lt;&gt;"",1+MAX($A$1:A665),"")</f>
        <v>494</v>
      </c>
      <c r="B666" s="37" t="s">
        <v>81</v>
      </c>
      <c r="C666" s="37" t="s">
        <v>81</v>
      </c>
      <c r="E666" s="33" t="s">
        <v>524</v>
      </c>
      <c r="F666" s="6">
        <v>155.6</v>
      </c>
      <c r="G666" s="1">
        <v>0.1</v>
      </c>
      <c r="H666" s="2">
        <f t="shared" ref="H666:H667" si="310">F666*(1+G666)</f>
        <v>171.16</v>
      </c>
      <c r="I666" s="15" t="s">
        <v>28</v>
      </c>
      <c r="J666" s="95">
        <v>14.84</v>
      </c>
      <c r="K666" s="96">
        <f t="shared" si="308"/>
        <v>2540.0144</v>
      </c>
      <c r="L666" s="96">
        <v>13.16</v>
      </c>
      <c r="M666" s="96">
        <f t="shared" si="309"/>
        <v>2252.4656</v>
      </c>
      <c r="N666" s="95">
        <v>28</v>
      </c>
      <c r="O666" s="4">
        <f t="shared" ref="O666:O667" si="311">N666*H666</f>
        <v>4792.4799999999996</v>
      </c>
      <c r="P666" s="9"/>
    </row>
    <row r="667" spans="1:16" s="8" customFormat="1" ht="14.4" x14ac:dyDescent="0.25">
      <c r="A667" s="35">
        <f>IF(I667&lt;&gt;"",1+MAX($A$1:A666),"")</f>
        <v>495</v>
      </c>
      <c r="B667" s="37" t="s">
        <v>81</v>
      </c>
      <c r="C667" s="37" t="s">
        <v>81</v>
      </c>
      <c r="E667" s="33" t="s">
        <v>525</v>
      </c>
      <c r="F667" s="6">
        <v>155.6</v>
      </c>
      <c r="G667" s="1">
        <v>0.1</v>
      </c>
      <c r="H667" s="2">
        <f t="shared" si="310"/>
        <v>171.16</v>
      </c>
      <c r="I667" s="15" t="s">
        <v>28</v>
      </c>
      <c r="J667" s="95">
        <v>14.84</v>
      </c>
      <c r="K667" s="96">
        <f t="shared" ref="K667:K668" si="312">J667*H667</f>
        <v>2540.0144</v>
      </c>
      <c r="L667" s="96">
        <v>13.16</v>
      </c>
      <c r="M667" s="96">
        <f t="shared" ref="M667:M668" si="313">L667*H667</f>
        <v>2252.4656</v>
      </c>
      <c r="N667" s="95">
        <v>28</v>
      </c>
      <c r="O667" s="4">
        <f t="shared" si="311"/>
        <v>4792.4799999999996</v>
      </c>
      <c r="P667" s="9"/>
    </row>
    <row r="668" spans="1:16" s="8" customFormat="1" ht="14.4" x14ac:dyDescent="0.25">
      <c r="A668" s="35">
        <f>IF(I668&lt;&gt;"",1+MAX($A$1:A667),"")</f>
        <v>496</v>
      </c>
      <c r="B668" s="37" t="s">
        <v>81</v>
      </c>
      <c r="C668" s="37" t="s">
        <v>81</v>
      </c>
      <c r="E668" s="33" t="s">
        <v>522</v>
      </c>
      <c r="F668" s="6">
        <v>155.6</v>
      </c>
      <c r="G668" s="1">
        <v>0.1</v>
      </c>
      <c r="H668" s="2">
        <f>F668*(1+G668)</f>
        <v>171.16</v>
      </c>
      <c r="I668" s="15" t="s">
        <v>28</v>
      </c>
      <c r="J668" s="95">
        <v>11.66</v>
      </c>
      <c r="K668" s="96">
        <f t="shared" si="312"/>
        <v>1995.7256</v>
      </c>
      <c r="L668" s="96">
        <v>10.34</v>
      </c>
      <c r="M668" s="96">
        <f t="shared" si="313"/>
        <v>1769.7944</v>
      </c>
      <c r="N668" s="95">
        <v>22</v>
      </c>
      <c r="O668" s="4">
        <f>N668*H668</f>
        <v>3765.52</v>
      </c>
      <c r="P668" s="9"/>
    </row>
    <row r="669" spans="1:16" s="8" customFormat="1" ht="14.4" x14ac:dyDescent="0.25">
      <c r="A669" s="35" t="str">
        <f>IF(I669&lt;&gt;"",1+MAX($A$1:A668),"")</f>
        <v/>
      </c>
      <c r="B669" s="37"/>
      <c r="C669" s="37"/>
      <c r="E669" s="33"/>
      <c r="F669" s="6"/>
      <c r="G669" s="1"/>
      <c r="H669" s="2"/>
      <c r="I669" s="15"/>
      <c r="J669" s="3"/>
      <c r="K669" s="40"/>
      <c r="L669" s="40"/>
      <c r="M669" s="40"/>
      <c r="N669" s="3"/>
      <c r="O669" s="4"/>
      <c r="P669" s="9"/>
    </row>
    <row r="670" spans="1:16" s="8" customFormat="1" ht="14.4" x14ac:dyDescent="0.25">
      <c r="A670" s="35">
        <f>IF(I670&lt;&gt;"",1+MAX($A$1:A669),"")</f>
        <v>497</v>
      </c>
      <c r="B670" s="37" t="s">
        <v>81</v>
      </c>
      <c r="C670" s="37" t="s">
        <v>81</v>
      </c>
      <c r="E670" s="33" t="s">
        <v>527</v>
      </c>
      <c r="F670" s="6">
        <v>22.29</v>
      </c>
      <c r="G670" s="1">
        <v>0.1</v>
      </c>
      <c r="H670" s="2">
        <f>F670*(1+G670)</f>
        <v>24.519000000000002</v>
      </c>
      <c r="I670" s="15" t="s">
        <v>28</v>
      </c>
      <c r="J670" s="95">
        <v>11.66</v>
      </c>
      <c r="K670" s="96">
        <f t="shared" ref="K670" si="314">J670*H670</f>
        <v>285.89154000000002</v>
      </c>
      <c r="L670" s="96">
        <v>10.34</v>
      </c>
      <c r="M670" s="96">
        <f t="shared" ref="M670" si="315">L670*H670</f>
        <v>253.52646000000001</v>
      </c>
      <c r="N670" s="95">
        <v>22</v>
      </c>
      <c r="O670" s="4">
        <f>N670*H670</f>
        <v>539.41800000000001</v>
      </c>
      <c r="P670" s="9"/>
    </row>
    <row r="671" spans="1:16" s="8" customFormat="1" ht="14.4" x14ac:dyDescent="0.25">
      <c r="A671" s="35" t="str">
        <f>IF(I671&lt;&gt;"",1+MAX($A$1:A670),"")</f>
        <v/>
      </c>
      <c r="B671" s="37"/>
      <c r="C671" s="37"/>
      <c r="E671" s="33"/>
      <c r="F671" s="6"/>
      <c r="G671" s="1"/>
      <c r="H671" s="2"/>
      <c r="I671" s="15"/>
      <c r="J671" s="3"/>
      <c r="K671" s="40"/>
      <c r="L671" s="40"/>
      <c r="M671" s="40"/>
      <c r="N671" s="3"/>
      <c r="O671" s="4"/>
      <c r="P671" s="9"/>
    </row>
    <row r="672" spans="1:16" s="8" customFormat="1" ht="14.4" x14ac:dyDescent="0.25">
      <c r="A672" s="35">
        <f>IF(I672&lt;&gt;"",1+MAX($A$1:A671),"")</f>
        <v>498</v>
      </c>
      <c r="B672" s="37" t="s">
        <v>81</v>
      </c>
      <c r="C672" s="37" t="s">
        <v>81</v>
      </c>
      <c r="E672" s="33" t="s">
        <v>516</v>
      </c>
      <c r="F672" s="6">
        <v>52.12</v>
      </c>
      <c r="G672" s="1">
        <v>0.1</v>
      </c>
      <c r="H672" s="2">
        <f t="shared" ref="H672:H674" si="316">F672*(1+G672)</f>
        <v>57.332000000000001</v>
      </c>
      <c r="I672" s="15" t="s">
        <v>28</v>
      </c>
      <c r="J672" s="95">
        <v>11.66</v>
      </c>
      <c r="K672" s="96">
        <f t="shared" ref="K672:K673" si="317">J672*H672</f>
        <v>668.49112000000002</v>
      </c>
      <c r="L672" s="96">
        <v>10.34</v>
      </c>
      <c r="M672" s="96">
        <f t="shared" ref="M672:M673" si="318">L672*H672</f>
        <v>592.81287999999995</v>
      </c>
      <c r="N672" s="95">
        <v>22</v>
      </c>
      <c r="O672" s="4">
        <f t="shared" ref="O672:O674" si="319">N672*H672</f>
        <v>1261.3040000000001</v>
      </c>
      <c r="P672" s="9"/>
    </row>
    <row r="673" spans="1:16" s="8" customFormat="1" ht="14.4" x14ac:dyDescent="0.25">
      <c r="A673" s="35">
        <f>IF(I673&lt;&gt;"",1+MAX($A$1:A672),"")</f>
        <v>499</v>
      </c>
      <c r="B673" s="37" t="s">
        <v>81</v>
      </c>
      <c r="C673" s="37" t="s">
        <v>81</v>
      </c>
      <c r="E673" s="33" t="s">
        <v>517</v>
      </c>
      <c r="F673" s="6">
        <v>45</v>
      </c>
      <c r="G673" s="1">
        <v>0.1</v>
      </c>
      <c r="H673" s="2">
        <f t="shared" si="316"/>
        <v>49.500000000000007</v>
      </c>
      <c r="I673" s="15" t="s">
        <v>28</v>
      </c>
      <c r="J673" s="95">
        <v>9.01</v>
      </c>
      <c r="K673" s="96">
        <f t="shared" si="317"/>
        <v>445.99500000000006</v>
      </c>
      <c r="L673" s="96">
        <v>7.9899999999999993</v>
      </c>
      <c r="M673" s="96">
        <f t="shared" si="318"/>
        <v>395.505</v>
      </c>
      <c r="N673" s="95">
        <v>17</v>
      </c>
      <c r="O673" s="4">
        <f t="shared" si="319"/>
        <v>841.50000000000011</v>
      </c>
      <c r="P673" s="9"/>
    </row>
    <row r="674" spans="1:16" s="8" customFormat="1" ht="14.4" x14ac:dyDescent="0.25">
      <c r="A674" s="35">
        <f>IF(I674&lt;&gt;"",1+MAX($A$1:A673),"")</f>
        <v>500</v>
      </c>
      <c r="B674" s="37" t="s">
        <v>81</v>
      </c>
      <c r="C674" s="37" t="s">
        <v>81</v>
      </c>
      <c r="E674" s="33" t="s">
        <v>518</v>
      </c>
      <c r="F674" s="59">
        <f>F672/3</f>
        <v>17.373333333333331</v>
      </c>
      <c r="G674" s="1">
        <v>0.1</v>
      </c>
      <c r="H674" s="2">
        <f t="shared" si="316"/>
        <v>19.110666666666667</v>
      </c>
      <c r="I674" s="15" t="s">
        <v>35</v>
      </c>
      <c r="J674" s="95">
        <v>23.85</v>
      </c>
      <c r="K674" s="96">
        <f t="shared" ref="K674:K675" si="320">J674*H674</f>
        <v>455.78940000000006</v>
      </c>
      <c r="L674" s="96">
        <v>21.15</v>
      </c>
      <c r="M674" s="96">
        <f t="shared" ref="M674:M675" si="321">L674*H674</f>
        <v>404.19059999999996</v>
      </c>
      <c r="N674" s="95">
        <v>45</v>
      </c>
      <c r="O674" s="4">
        <f t="shared" si="319"/>
        <v>859.98</v>
      </c>
      <c r="P674" s="9"/>
    </row>
    <row r="675" spans="1:16" s="8" customFormat="1" ht="14.4" x14ac:dyDescent="0.25">
      <c r="A675" s="35">
        <f>IF(I675&lt;&gt;"",1+MAX($A$1:A674),"")</f>
        <v>501</v>
      </c>
      <c r="B675" s="37" t="s">
        <v>81</v>
      </c>
      <c r="C675" s="37" t="s">
        <v>81</v>
      </c>
      <c r="E675" s="33" t="s">
        <v>535</v>
      </c>
      <c r="F675" s="59">
        <v>1</v>
      </c>
      <c r="G675" s="1">
        <v>0.1</v>
      </c>
      <c r="H675" s="2">
        <f t="shared" ref="H675" si="322">F675*(1+G675)</f>
        <v>1.1000000000000001</v>
      </c>
      <c r="I675" s="15" t="s">
        <v>35</v>
      </c>
      <c r="J675" s="93">
        <v>63.86</v>
      </c>
      <c r="K675" s="94">
        <f t="shared" si="320"/>
        <v>70.246000000000009</v>
      </c>
      <c r="L675" s="94">
        <v>103</v>
      </c>
      <c r="M675" s="94">
        <f t="shared" si="321"/>
        <v>113.30000000000001</v>
      </c>
      <c r="N675" s="95">
        <v>166.86</v>
      </c>
      <c r="O675" s="4">
        <f t="shared" ref="O675" si="323">N675*H675</f>
        <v>183.54600000000002</v>
      </c>
      <c r="P675" s="9"/>
    </row>
    <row r="676" spans="1:16" s="8" customFormat="1" ht="14.4" x14ac:dyDescent="0.25">
      <c r="A676" s="35" t="str">
        <f>IF(I676&lt;&gt;"",1+MAX($A$1:A675),"")</f>
        <v/>
      </c>
      <c r="B676" s="37"/>
      <c r="C676" s="37"/>
      <c r="E676" s="33"/>
      <c r="F676" s="6"/>
      <c r="G676" s="1"/>
      <c r="H676" s="2"/>
      <c r="I676" s="15"/>
      <c r="J676" s="3"/>
      <c r="K676" s="40"/>
      <c r="L676" s="40"/>
      <c r="M676" s="40"/>
      <c r="N676" s="3"/>
      <c r="O676" s="4"/>
      <c r="P676" s="9"/>
    </row>
    <row r="677" spans="1:16" s="8" customFormat="1" ht="14.4" x14ac:dyDescent="0.25">
      <c r="A677" s="35">
        <f>IF(I677&lt;&gt;"",1+MAX($A$1:A676),"")</f>
        <v>502</v>
      </c>
      <c r="B677" s="37" t="s">
        <v>81</v>
      </c>
      <c r="C677" s="37" t="s">
        <v>81</v>
      </c>
      <c r="E677" s="33" t="s">
        <v>520</v>
      </c>
      <c r="F677" s="59">
        <v>263.20999999999998</v>
      </c>
      <c r="G677" s="1">
        <v>0.1</v>
      </c>
      <c r="H677" s="2">
        <f>F677*(1+G677)</f>
        <v>289.53100000000001</v>
      </c>
      <c r="I677" s="15" t="s">
        <v>28</v>
      </c>
      <c r="J677" s="95">
        <v>6.36</v>
      </c>
      <c r="K677" s="96">
        <f t="shared" ref="K677" si="324">J677*H677</f>
        <v>1841.4171600000002</v>
      </c>
      <c r="L677" s="96">
        <v>5.64</v>
      </c>
      <c r="M677" s="96">
        <f t="shared" ref="M677" si="325">L677*H677</f>
        <v>1632.9548399999999</v>
      </c>
      <c r="N677" s="95">
        <v>12</v>
      </c>
      <c r="O677" s="4">
        <f>N677*H677</f>
        <v>3474.3720000000003</v>
      </c>
      <c r="P677" s="9"/>
    </row>
    <row r="678" spans="1:16" x14ac:dyDescent="0.25">
      <c r="A678" s="35" t="str">
        <f>IF(I678&lt;&gt;"",1+MAX($A$1:A677),"")</f>
        <v/>
      </c>
      <c r="B678" s="66"/>
      <c r="C678" s="67"/>
      <c r="D678" s="23"/>
      <c r="E678" s="24"/>
      <c r="F678" s="8"/>
      <c r="G678" s="8"/>
      <c r="H678" s="8"/>
      <c r="J678" s="40"/>
      <c r="K678" s="40"/>
      <c r="L678" s="40"/>
      <c r="M678" s="40"/>
      <c r="N678" s="8"/>
      <c r="O678" s="8"/>
      <c r="P678" s="9"/>
    </row>
    <row r="679" spans="1:16" x14ac:dyDescent="0.25">
      <c r="A679" s="35" t="str">
        <f>IF(I679&lt;&gt;"",1+MAX($A$1:A678),"")</f>
        <v/>
      </c>
      <c r="B679" s="66"/>
      <c r="C679" s="67"/>
      <c r="D679" s="47"/>
      <c r="E679" s="55" t="s">
        <v>47</v>
      </c>
      <c r="F679" s="8"/>
      <c r="G679" s="8"/>
      <c r="H679" s="8"/>
      <c r="J679" s="40"/>
      <c r="K679" s="40"/>
      <c r="L679" s="40"/>
      <c r="M679" s="40"/>
      <c r="N679" s="8"/>
      <c r="O679" s="8"/>
      <c r="P679" s="25"/>
    </row>
    <row r="680" spans="1:16" s="8" customFormat="1" ht="14.4" x14ac:dyDescent="0.25">
      <c r="A680" s="35">
        <f>IF(I680&lt;&gt;"",1+MAX($A$1:A679),"")</f>
        <v>503</v>
      </c>
      <c r="B680" s="37" t="s">
        <v>609</v>
      </c>
      <c r="C680" s="37" t="s">
        <v>610</v>
      </c>
      <c r="E680" s="33" t="s">
        <v>536</v>
      </c>
      <c r="F680" s="6">
        <v>2324.4699999999998</v>
      </c>
      <c r="G680" s="1">
        <v>0.1</v>
      </c>
      <c r="H680" s="2">
        <f t="shared" ref="H680:H692" si="326">F680*(1+G680)</f>
        <v>2556.9169999999999</v>
      </c>
      <c r="I680" s="15" t="s">
        <v>27</v>
      </c>
      <c r="J680" s="95">
        <v>3.1</v>
      </c>
      <c r="K680" s="96">
        <f t="shared" ref="K680:K681" si="327">J680*H680</f>
        <v>7926.4426999999996</v>
      </c>
      <c r="L680" s="96">
        <v>1.9</v>
      </c>
      <c r="M680" s="96">
        <f t="shared" ref="M680:M681" si="328">L680*H680</f>
        <v>4858.1422999999995</v>
      </c>
      <c r="N680" s="95">
        <v>5</v>
      </c>
      <c r="O680" s="4">
        <f t="shared" ref="O680:O692" si="329">N680*H680</f>
        <v>12784.584999999999</v>
      </c>
      <c r="P680" s="9"/>
    </row>
    <row r="681" spans="1:16" s="8" customFormat="1" ht="14.4" x14ac:dyDescent="0.25">
      <c r="A681" s="35">
        <f>IF(I681&lt;&gt;"",1+MAX($A$1:A680),"")</f>
        <v>504</v>
      </c>
      <c r="B681" s="37" t="s">
        <v>609</v>
      </c>
      <c r="C681" s="37" t="s">
        <v>610</v>
      </c>
      <c r="E681" s="33" t="s">
        <v>537</v>
      </c>
      <c r="F681" s="6">
        <f>204.83*10*2</f>
        <v>4096.6000000000004</v>
      </c>
      <c r="G681" s="1">
        <v>0.1</v>
      </c>
      <c r="H681" s="2">
        <f t="shared" ref="H681" si="330">F681*(1+G681)</f>
        <v>4506.2600000000011</v>
      </c>
      <c r="I681" s="15" t="s">
        <v>27</v>
      </c>
      <c r="J681" s="95">
        <v>3.1</v>
      </c>
      <c r="K681" s="96">
        <f t="shared" si="327"/>
        <v>13969.406000000004</v>
      </c>
      <c r="L681" s="96">
        <v>1.9</v>
      </c>
      <c r="M681" s="96">
        <f t="shared" si="328"/>
        <v>8561.8940000000021</v>
      </c>
      <c r="N681" s="95">
        <v>5</v>
      </c>
      <c r="O681" s="4">
        <f t="shared" ref="O681" si="331">N681*H681</f>
        <v>22531.300000000007</v>
      </c>
      <c r="P681" s="9"/>
    </row>
    <row r="682" spans="1:16" s="8" customFormat="1" ht="14.4" x14ac:dyDescent="0.25">
      <c r="A682" s="35">
        <f>IF(I682&lt;&gt;"",1+MAX($A$1:A681),"")</f>
        <v>505</v>
      </c>
      <c r="B682" s="37" t="s">
        <v>609</v>
      </c>
      <c r="C682" s="37" t="s">
        <v>610</v>
      </c>
      <c r="E682" s="33" t="s">
        <v>538</v>
      </c>
      <c r="F682" s="59">
        <f>F681/2</f>
        <v>2048.3000000000002</v>
      </c>
      <c r="G682" s="1">
        <v>0.1</v>
      </c>
      <c r="H682" s="2">
        <f t="shared" ref="H682" si="332">F682*(1+G682)</f>
        <v>2253.1300000000006</v>
      </c>
      <c r="I682" s="15" t="s">
        <v>27</v>
      </c>
      <c r="J682" s="95">
        <v>2.72</v>
      </c>
      <c r="K682" s="96">
        <f t="shared" ref="K682:K683" si="333">J682*H682</f>
        <v>6128.513600000002</v>
      </c>
      <c r="L682" s="96">
        <v>1.28</v>
      </c>
      <c r="M682" s="96">
        <f t="shared" ref="M682:M683" si="334">L682*H682</f>
        <v>2884.0064000000007</v>
      </c>
      <c r="N682" s="95">
        <v>4</v>
      </c>
      <c r="O682" s="4">
        <f t="shared" ref="O682" si="335">N682*H682</f>
        <v>9012.5200000000023</v>
      </c>
      <c r="P682" s="9"/>
    </row>
    <row r="683" spans="1:16" s="8" customFormat="1" ht="14.4" x14ac:dyDescent="0.25">
      <c r="A683" s="35">
        <f>IF(I683&lt;&gt;"",1+MAX($A$1:A682),"")</f>
        <v>506</v>
      </c>
      <c r="B683" s="37" t="s">
        <v>609</v>
      </c>
      <c r="C683" s="37" t="s">
        <v>610</v>
      </c>
      <c r="E683" s="33" t="s">
        <v>539</v>
      </c>
      <c r="F683" s="6">
        <f>F682</f>
        <v>2048.3000000000002</v>
      </c>
      <c r="G683" s="1">
        <v>0.1</v>
      </c>
      <c r="H683" s="2">
        <f t="shared" ref="H683" si="336">F683*(1+G683)</f>
        <v>2253.1300000000006</v>
      </c>
      <c r="I683" s="15" t="s">
        <v>27</v>
      </c>
      <c r="J683" s="95">
        <v>3.1</v>
      </c>
      <c r="K683" s="96">
        <f t="shared" si="333"/>
        <v>6984.7030000000022</v>
      </c>
      <c r="L683" s="96">
        <v>1.9</v>
      </c>
      <c r="M683" s="96">
        <f t="shared" si="334"/>
        <v>4280.947000000001</v>
      </c>
      <c r="N683" s="95">
        <v>5</v>
      </c>
      <c r="O683" s="4">
        <f t="shared" ref="O683" si="337">N683*H683</f>
        <v>11265.650000000003</v>
      </c>
      <c r="P683" s="9"/>
    </row>
    <row r="684" spans="1:16" s="8" customFormat="1" ht="14.4" x14ac:dyDescent="0.25">
      <c r="A684" s="35" t="str">
        <f>IF(I684&lt;&gt;"",1+MAX($A$1:A683),"")</f>
        <v/>
      </c>
      <c r="B684" s="37"/>
      <c r="C684" s="37"/>
      <c r="E684" s="33"/>
      <c r="F684" s="6"/>
      <c r="G684" s="1"/>
      <c r="H684" s="2"/>
      <c r="I684" s="15"/>
      <c r="J684" s="3"/>
      <c r="K684" s="40"/>
      <c r="L684" s="40"/>
      <c r="M684" s="40"/>
      <c r="N684" s="3"/>
      <c r="O684" s="4"/>
      <c r="P684" s="9"/>
    </row>
    <row r="685" spans="1:16" s="8" customFormat="1" ht="14.4" x14ac:dyDescent="0.25">
      <c r="A685" s="35">
        <f>IF(I685&lt;&gt;"",1+MAX($A$1:A684),"")</f>
        <v>507</v>
      </c>
      <c r="B685" s="37" t="s">
        <v>603</v>
      </c>
      <c r="C685" s="37" t="s">
        <v>604</v>
      </c>
      <c r="E685" s="33" t="s">
        <v>540</v>
      </c>
      <c r="F685" s="6">
        <v>771.46</v>
      </c>
      <c r="G685" s="1">
        <v>0.1</v>
      </c>
      <c r="H685" s="2">
        <f t="shared" ref="H685" si="338">F685*(1+G685)</f>
        <v>848.60600000000011</v>
      </c>
      <c r="I685" s="15" t="s">
        <v>27</v>
      </c>
      <c r="J685" s="95">
        <v>1.1160000000000001</v>
      </c>
      <c r="K685" s="96">
        <f t="shared" ref="K685" si="339">J685*H685</f>
        <v>947.04429600000026</v>
      </c>
      <c r="L685" s="96">
        <v>0.68400000000000005</v>
      </c>
      <c r="M685" s="96">
        <f t="shared" ref="M685" si="340">L685*H685</f>
        <v>580.44650400000012</v>
      </c>
      <c r="N685" s="95">
        <v>1.8</v>
      </c>
      <c r="O685" s="4">
        <f t="shared" ref="O685" si="341">N685*H685</f>
        <v>1527.4908000000003</v>
      </c>
      <c r="P685" s="9"/>
    </row>
    <row r="686" spans="1:16" s="8" customFormat="1" ht="14.4" x14ac:dyDescent="0.25">
      <c r="A686" s="35">
        <f>IF(I686&lt;&gt;"",1+MAX($A$1:A685),"")</f>
        <v>508</v>
      </c>
      <c r="B686" s="37" t="s">
        <v>603</v>
      </c>
      <c r="C686" s="37" t="s">
        <v>602</v>
      </c>
      <c r="E686" s="33" t="s">
        <v>541</v>
      </c>
      <c r="F686" s="6">
        <v>559</v>
      </c>
      <c r="G686" s="1">
        <v>0.1</v>
      </c>
      <c r="H686" s="2">
        <f t="shared" ref="H686" si="342">F686*(1+G686)</f>
        <v>614.90000000000009</v>
      </c>
      <c r="I686" s="15" t="s">
        <v>27</v>
      </c>
      <c r="J686" s="95">
        <v>1.0664</v>
      </c>
      <c r="K686" s="96">
        <f t="shared" ref="K686" si="343">J686*H686</f>
        <v>655.72936000000016</v>
      </c>
      <c r="L686" s="96">
        <v>0.65359999999999996</v>
      </c>
      <c r="M686" s="96">
        <f t="shared" ref="M686" si="344">L686*H686</f>
        <v>401.89864000000006</v>
      </c>
      <c r="N686" s="95">
        <v>1.72</v>
      </c>
      <c r="O686" s="4">
        <f t="shared" ref="O686" si="345">N686*H686</f>
        <v>1057.6280000000002</v>
      </c>
      <c r="P686" s="9"/>
    </row>
    <row r="687" spans="1:16" s="8" customFormat="1" ht="14.4" x14ac:dyDescent="0.25">
      <c r="A687" s="35" t="str">
        <f>IF(I687&lt;&gt;"",1+MAX($A$1:A686),"")</f>
        <v/>
      </c>
      <c r="B687" s="37"/>
      <c r="C687" s="37"/>
      <c r="E687" s="33"/>
      <c r="F687" s="6"/>
      <c r="G687" s="1"/>
      <c r="H687" s="2"/>
      <c r="I687" s="15"/>
      <c r="J687" s="3"/>
      <c r="K687" s="40"/>
      <c r="L687" s="40"/>
      <c r="M687" s="40"/>
      <c r="N687" s="3"/>
      <c r="O687" s="4"/>
      <c r="P687" s="9"/>
    </row>
    <row r="688" spans="1:16" s="8" customFormat="1" ht="14.4" x14ac:dyDescent="0.25">
      <c r="A688" s="35">
        <f>IF(I688&lt;&gt;"",1+MAX($A$1:A687),"")</f>
        <v>509</v>
      </c>
      <c r="B688" s="37" t="s">
        <v>611</v>
      </c>
      <c r="C688" s="37" t="s">
        <v>611</v>
      </c>
      <c r="E688" s="33" t="s">
        <v>542</v>
      </c>
      <c r="F688" s="6">
        <v>4970</v>
      </c>
      <c r="G688" s="1">
        <v>0.1</v>
      </c>
      <c r="H688" s="2">
        <f>F688*(1+G688)</f>
        <v>5467</v>
      </c>
      <c r="I688" s="15" t="s">
        <v>27</v>
      </c>
      <c r="J688" s="93">
        <v>1.643</v>
      </c>
      <c r="K688" s="94">
        <f>J688*H688</f>
        <v>8982.2810000000009</v>
      </c>
      <c r="L688" s="94">
        <v>1.0069999999999999</v>
      </c>
      <c r="M688" s="94">
        <f>L688*H688</f>
        <v>5505.2689999999993</v>
      </c>
      <c r="N688" s="97">
        <v>2.65</v>
      </c>
      <c r="O688" s="4">
        <f>N688*H688</f>
        <v>14487.55</v>
      </c>
      <c r="P688" s="9"/>
    </row>
    <row r="689" spans="1:16" s="8" customFormat="1" ht="14.4" x14ac:dyDescent="0.25">
      <c r="A689" s="35">
        <f>IF(I689&lt;&gt;"",1+MAX($A$1:A688),"")</f>
        <v>510</v>
      </c>
      <c r="B689" s="37" t="s">
        <v>611</v>
      </c>
      <c r="C689" s="37" t="s">
        <v>611</v>
      </c>
      <c r="E689" s="33" t="s">
        <v>543</v>
      </c>
      <c r="F689" s="6">
        <v>1361</v>
      </c>
      <c r="G689" s="1">
        <v>0.1</v>
      </c>
      <c r="H689" s="2">
        <f t="shared" ref="H689" si="346">F689*(1+G689)</f>
        <v>1497.1000000000001</v>
      </c>
      <c r="I689" s="15" t="s">
        <v>27</v>
      </c>
      <c r="J689" s="93">
        <v>1.643</v>
      </c>
      <c r="K689" s="94">
        <f>J689*H689</f>
        <v>2459.7353000000003</v>
      </c>
      <c r="L689" s="94">
        <v>1.0069999999999999</v>
      </c>
      <c r="M689" s="94">
        <f>L689*H689</f>
        <v>1507.5797</v>
      </c>
      <c r="N689" s="97">
        <v>2.65</v>
      </c>
      <c r="O689" s="4">
        <f t="shared" ref="O689" si="347">N689*H689</f>
        <v>3967.3150000000001</v>
      </c>
      <c r="P689" s="9"/>
    </row>
    <row r="690" spans="1:16" s="8" customFormat="1" ht="14.4" x14ac:dyDescent="0.25">
      <c r="A690" s="35">
        <f>IF(I690&lt;&gt;"",1+MAX($A$1:A689),"")</f>
        <v>511</v>
      </c>
      <c r="B690" s="37" t="s">
        <v>603</v>
      </c>
      <c r="C690" s="37" t="s">
        <v>603</v>
      </c>
      <c r="E690" s="33" t="s">
        <v>544</v>
      </c>
      <c r="F690" s="6">
        <v>2674</v>
      </c>
      <c r="G690" s="1">
        <v>0.1</v>
      </c>
      <c r="H690" s="2">
        <f t="shared" si="326"/>
        <v>2941.4</v>
      </c>
      <c r="I690" s="15" t="s">
        <v>27</v>
      </c>
      <c r="J690" s="93">
        <v>0.83700000000000008</v>
      </c>
      <c r="K690" s="94">
        <f>J690*H690</f>
        <v>2461.9518000000003</v>
      </c>
      <c r="L690" s="94">
        <v>0.51300000000000001</v>
      </c>
      <c r="M690" s="94">
        <f>L690*H690</f>
        <v>1508.9382000000001</v>
      </c>
      <c r="N690" s="97">
        <v>1.35</v>
      </c>
      <c r="O690" s="4">
        <f t="shared" si="329"/>
        <v>3970.8900000000003</v>
      </c>
      <c r="P690" s="9"/>
    </row>
    <row r="691" spans="1:16" s="8" customFormat="1" ht="14.4" x14ac:dyDescent="0.25">
      <c r="A691" s="35">
        <f>IF(I691&lt;&gt;"",1+MAX($A$1:A690),"")</f>
        <v>512</v>
      </c>
      <c r="B691" s="37"/>
      <c r="C691" s="37"/>
      <c r="E691" s="33" t="s">
        <v>127</v>
      </c>
      <c r="F691" s="6">
        <v>435.47</v>
      </c>
      <c r="G691" s="1">
        <v>0.1</v>
      </c>
      <c r="H691" s="2">
        <f t="shared" si="326"/>
        <v>479.01700000000005</v>
      </c>
      <c r="I691" s="15" t="s">
        <v>28</v>
      </c>
      <c r="J691" s="95">
        <v>4.0200000000000005</v>
      </c>
      <c r="K691" s="96">
        <f>J691*H691</f>
        <v>1925.6483400000004</v>
      </c>
      <c r="L691" s="96">
        <v>1.98</v>
      </c>
      <c r="M691" s="96">
        <f>L691*H691</f>
        <v>948.45366000000013</v>
      </c>
      <c r="N691" s="95">
        <v>6</v>
      </c>
      <c r="O691" s="4">
        <f t="shared" si="329"/>
        <v>2874.1020000000003</v>
      </c>
      <c r="P691" s="9"/>
    </row>
    <row r="692" spans="1:16" s="8" customFormat="1" ht="14.4" x14ac:dyDescent="0.25">
      <c r="A692" s="35">
        <f>IF(I692&lt;&gt;"",1+MAX($A$1:A691),"")</f>
        <v>513</v>
      </c>
      <c r="B692" s="37"/>
      <c r="C692" s="37"/>
      <c r="E692" s="33" t="s">
        <v>128</v>
      </c>
      <c r="F692" s="6">
        <v>19.68</v>
      </c>
      <c r="G692" s="1">
        <v>0.1</v>
      </c>
      <c r="H692" s="2">
        <f t="shared" si="326"/>
        <v>21.648</v>
      </c>
      <c r="I692" s="15" t="s">
        <v>28</v>
      </c>
      <c r="J692" s="95">
        <v>4.0200000000000005</v>
      </c>
      <c r="K692" s="96">
        <f>J692*H692</f>
        <v>87.024960000000007</v>
      </c>
      <c r="L692" s="96">
        <v>1.98</v>
      </c>
      <c r="M692" s="96">
        <f>L692*H692</f>
        <v>42.863039999999998</v>
      </c>
      <c r="N692" s="95">
        <v>6</v>
      </c>
      <c r="O692" s="4">
        <f t="shared" si="329"/>
        <v>129.88800000000001</v>
      </c>
      <c r="P692" s="9"/>
    </row>
    <row r="693" spans="1:16" ht="16.2" thickBot="1" x14ac:dyDescent="0.3">
      <c r="A693" s="35" t="str">
        <f>IF(I693&lt;&gt;"",1+MAX($A$1:A692),"")</f>
        <v/>
      </c>
      <c r="B693" s="66"/>
      <c r="C693" s="67"/>
      <c r="D693" s="23"/>
      <c r="E693" s="24"/>
      <c r="F693" s="56"/>
      <c r="G693" s="8"/>
      <c r="H693" s="8"/>
      <c r="J693" s="40"/>
      <c r="K693" s="40"/>
      <c r="L693" s="40"/>
      <c r="M693" s="40"/>
      <c r="N693" s="8"/>
      <c r="O693" s="8"/>
      <c r="P693" s="9"/>
    </row>
    <row r="694" spans="1:16" ht="16.2" thickBot="1" x14ac:dyDescent="0.3">
      <c r="A694" s="127" t="str">
        <f>IF(I694&lt;&gt;"",1+MAX($A$1:A693),"")</f>
        <v/>
      </c>
      <c r="B694" s="128"/>
      <c r="C694" s="128"/>
      <c r="D694" s="128" t="s">
        <v>633</v>
      </c>
      <c r="E694" s="129" t="s">
        <v>634</v>
      </c>
      <c r="F694" s="130"/>
      <c r="G694" s="131"/>
      <c r="H694" s="131"/>
      <c r="I694" s="131"/>
      <c r="J694" s="131"/>
      <c r="K694" s="131"/>
      <c r="L694" s="131"/>
      <c r="M694" s="131"/>
      <c r="N694" s="131"/>
      <c r="O694" s="131"/>
      <c r="P694" s="132">
        <f>SUM(O701:O810)</f>
        <v>148187.0302200001</v>
      </c>
    </row>
    <row r="695" spans="1:16" x14ac:dyDescent="0.25">
      <c r="A695" s="35" t="str">
        <f>IF(I695&lt;&gt;"",1+MAX($A$1:A694),"")</f>
        <v/>
      </c>
      <c r="B695" s="66"/>
      <c r="C695" s="67"/>
      <c r="D695" s="23"/>
      <c r="E695" s="24"/>
      <c r="F695" s="56"/>
      <c r="G695" s="8"/>
      <c r="H695" s="8"/>
      <c r="J695" s="40"/>
      <c r="K695" s="40"/>
      <c r="L695" s="40"/>
      <c r="M695" s="40"/>
      <c r="N695" s="8"/>
      <c r="O695" s="8"/>
      <c r="P695" s="9"/>
    </row>
    <row r="696" spans="1:16" x14ac:dyDescent="0.25">
      <c r="A696" s="35" t="str">
        <f>IF(I696&lt;&gt;"",1+MAX($A$1:A695),"")</f>
        <v/>
      </c>
      <c r="B696" s="66"/>
      <c r="C696" s="67"/>
      <c r="D696" s="48"/>
      <c r="E696" s="49" t="s">
        <v>634</v>
      </c>
      <c r="F696" s="6"/>
      <c r="G696" s="8"/>
      <c r="H696" s="8"/>
      <c r="J696" s="40"/>
      <c r="K696" s="40"/>
      <c r="L696" s="40"/>
      <c r="M696" s="40"/>
      <c r="N696" s="8"/>
      <c r="O696" s="8"/>
      <c r="P696" s="9"/>
    </row>
    <row r="697" spans="1:16" x14ac:dyDescent="0.25">
      <c r="A697" s="35" t="str">
        <f>IF(I697&lt;&gt;"",1+MAX($A$1:A696),"")</f>
        <v/>
      </c>
      <c r="B697" s="37"/>
      <c r="C697" s="37"/>
      <c r="D697" s="23"/>
      <c r="E697" s="24"/>
      <c r="F697" s="6"/>
      <c r="G697" s="8"/>
      <c r="H697" s="8"/>
      <c r="J697" s="40"/>
      <c r="K697" s="40"/>
      <c r="L697" s="40"/>
      <c r="M697" s="40"/>
      <c r="N697" s="8"/>
      <c r="O697" s="8"/>
      <c r="P697" s="9"/>
    </row>
    <row r="698" spans="1:16" ht="18" x14ac:dyDescent="0.25">
      <c r="A698" s="35" t="str">
        <f>IF(I698&lt;&gt;"",1+MAX($A$1:A697),"")</f>
        <v/>
      </c>
      <c r="B698" s="66"/>
      <c r="C698" s="67"/>
      <c r="D698" s="23"/>
      <c r="E698" s="58" t="s">
        <v>635</v>
      </c>
      <c r="F698" s="6"/>
      <c r="G698" s="8"/>
      <c r="H698" s="8"/>
      <c r="J698" s="40"/>
      <c r="K698" s="40"/>
      <c r="L698" s="40"/>
      <c r="M698" s="40"/>
      <c r="N698" s="8"/>
      <c r="O698" s="8"/>
      <c r="P698" s="25"/>
    </row>
    <row r="699" spans="1:16" x14ac:dyDescent="0.25">
      <c r="A699" s="35" t="str">
        <f>IF(I699&lt;&gt;"",1+MAX($A$1:A698),"")</f>
        <v/>
      </c>
      <c r="B699" s="66"/>
      <c r="C699" s="67"/>
      <c r="D699" s="23"/>
      <c r="E699" s="24"/>
      <c r="F699" s="6"/>
      <c r="G699" s="8"/>
      <c r="H699" s="8"/>
      <c r="J699" s="40"/>
      <c r="K699" s="40"/>
      <c r="L699" s="40"/>
      <c r="M699" s="40"/>
      <c r="N699" s="8"/>
      <c r="O699" s="8"/>
      <c r="P699" s="9"/>
    </row>
    <row r="700" spans="1:16" x14ac:dyDescent="0.25">
      <c r="A700" s="35" t="str">
        <f>IF(I700&lt;&gt;"",1+MAX($A$1:A699),"")</f>
        <v/>
      </c>
      <c r="B700" s="66"/>
      <c r="C700" s="67"/>
      <c r="D700" s="47"/>
      <c r="E700" s="55" t="s">
        <v>636</v>
      </c>
      <c r="F700" s="6"/>
      <c r="G700" s="81"/>
      <c r="H700" s="8"/>
      <c r="J700" s="40"/>
      <c r="K700" s="40"/>
      <c r="L700" s="40"/>
      <c r="M700" s="40"/>
      <c r="N700" s="8"/>
      <c r="O700" s="8"/>
      <c r="P700" s="25"/>
    </row>
    <row r="701" spans="1:16" s="8" customFormat="1" ht="14.4" x14ac:dyDescent="0.25">
      <c r="A701" s="35">
        <f>IF(I701&lt;&gt;"",1+MAX($A$1:A700),"")</f>
        <v>514</v>
      </c>
      <c r="B701" s="37" t="s">
        <v>637</v>
      </c>
      <c r="C701" s="37" t="s">
        <v>638</v>
      </c>
      <c r="E701" s="33" t="s">
        <v>639</v>
      </c>
      <c r="F701" s="6">
        <v>1</v>
      </c>
      <c r="G701" s="1">
        <v>0</v>
      </c>
      <c r="H701" s="2">
        <f>F701*(1+G701)</f>
        <v>1</v>
      </c>
      <c r="I701" s="15" t="s">
        <v>35</v>
      </c>
      <c r="J701" s="95">
        <v>1231.2</v>
      </c>
      <c r="K701" s="40">
        <f t="shared" ref="K701:K713" si="348">J701*H701</f>
        <v>1231.2</v>
      </c>
      <c r="L701" s="40">
        <v>3240</v>
      </c>
      <c r="M701" s="40">
        <f t="shared" ref="M701:M713" si="349">L701*H701</f>
        <v>3240</v>
      </c>
      <c r="N701" s="93">
        <v>4471.2</v>
      </c>
      <c r="O701" s="4">
        <f t="shared" ref="O701:O713" si="350">N701*H701</f>
        <v>4471.2</v>
      </c>
      <c r="P701" s="9"/>
    </row>
    <row r="702" spans="1:16" s="8" customFormat="1" ht="28.8" x14ac:dyDescent="0.25">
      <c r="A702" s="35">
        <f>IF(I702&lt;&gt;"",1+MAX($A$1:A701),"")</f>
        <v>515</v>
      </c>
      <c r="B702" s="37" t="s">
        <v>637</v>
      </c>
      <c r="C702" s="37" t="s">
        <v>638</v>
      </c>
      <c r="E702" s="33" t="s">
        <v>640</v>
      </c>
      <c r="F702" s="6">
        <v>1</v>
      </c>
      <c r="G702" s="1">
        <v>0</v>
      </c>
      <c r="H702" s="2">
        <f t="shared" ref="H702:H713" si="351">F702*(1+G702)</f>
        <v>1</v>
      </c>
      <c r="I702" s="15" t="s">
        <v>35</v>
      </c>
      <c r="J702" s="95">
        <v>1231.2</v>
      </c>
      <c r="K702" s="40">
        <f t="shared" si="348"/>
        <v>1231.2</v>
      </c>
      <c r="L702" s="40">
        <v>3240</v>
      </c>
      <c r="M702" s="40">
        <f t="shared" si="349"/>
        <v>3240</v>
      </c>
      <c r="N702" s="93">
        <v>4471.2</v>
      </c>
      <c r="O702" s="4">
        <f t="shared" si="350"/>
        <v>4471.2</v>
      </c>
      <c r="P702" s="9"/>
    </row>
    <row r="703" spans="1:16" s="8" customFormat="1" ht="14.4" x14ac:dyDescent="0.25">
      <c r="A703" s="35">
        <f>IF(I703&lt;&gt;"",1+MAX($A$1:A702),"")</f>
        <v>516</v>
      </c>
      <c r="B703" s="37" t="s">
        <v>637</v>
      </c>
      <c r="C703" s="37" t="s">
        <v>638</v>
      </c>
      <c r="E703" s="33" t="s">
        <v>641</v>
      </c>
      <c r="F703" s="6">
        <v>1</v>
      </c>
      <c r="G703" s="1">
        <v>0</v>
      </c>
      <c r="H703" s="2">
        <f t="shared" si="351"/>
        <v>1</v>
      </c>
      <c r="I703" s="15" t="s">
        <v>35</v>
      </c>
      <c r="J703" s="95">
        <v>228</v>
      </c>
      <c r="K703" s="40">
        <f t="shared" si="348"/>
        <v>228</v>
      </c>
      <c r="L703" s="40">
        <v>600</v>
      </c>
      <c r="M703" s="40">
        <f t="shared" si="349"/>
        <v>600</v>
      </c>
      <c r="N703" s="93">
        <v>828</v>
      </c>
      <c r="O703" s="4">
        <f t="shared" si="350"/>
        <v>828</v>
      </c>
      <c r="P703" s="9"/>
    </row>
    <row r="704" spans="1:16" s="8" customFormat="1" ht="14.4" x14ac:dyDescent="0.25">
      <c r="A704" s="35">
        <f>IF(I704&lt;&gt;"",1+MAX($A$1:A703),"")</f>
        <v>517</v>
      </c>
      <c r="B704" s="37" t="s">
        <v>637</v>
      </c>
      <c r="C704" s="37" t="s">
        <v>638</v>
      </c>
      <c r="E704" s="33" t="s">
        <v>642</v>
      </c>
      <c r="F704" s="6">
        <v>1</v>
      </c>
      <c r="G704" s="1">
        <v>0</v>
      </c>
      <c r="H704" s="2">
        <f t="shared" si="351"/>
        <v>1</v>
      </c>
      <c r="I704" s="15" t="s">
        <v>35</v>
      </c>
      <c r="J704" s="95">
        <v>228</v>
      </c>
      <c r="K704" s="40">
        <f t="shared" si="348"/>
        <v>228</v>
      </c>
      <c r="L704" s="40">
        <v>600</v>
      </c>
      <c r="M704" s="40">
        <f t="shared" si="349"/>
        <v>600</v>
      </c>
      <c r="N704" s="93">
        <v>828</v>
      </c>
      <c r="O704" s="4">
        <f t="shared" si="350"/>
        <v>828</v>
      </c>
      <c r="P704" s="9"/>
    </row>
    <row r="705" spans="1:16" s="8" customFormat="1" ht="14.4" x14ac:dyDescent="0.25">
      <c r="A705" s="35">
        <f>IF(I705&lt;&gt;"",1+MAX($A$1:A704),"")</f>
        <v>518</v>
      </c>
      <c r="B705" s="37" t="s">
        <v>637</v>
      </c>
      <c r="C705" s="37" t="s">
        <v>638</v>
      </c>
      <c r="E705" s="33" t="s">
        <v>643</v>
      </c>
      <c r="F705" s="6">
        <v>1</v>
      </c>
      <c r="G705" s="1">
        <v>0</v>
      </c>
      <c r="H705" s="2">
        <f t="shared" si="351"/>
        <v>1</v>
      </c>
      <c r="I705" s="15" t="s">
        <v>35</v>
      </c>
      <c r="J705" s="95">
        <v>215.08</v>
      </c>
      <c r="K705" s="40">
        <f t="shared" si="348"/>
        <v>215.08</v>
      </c>
      <c r="L705" s="40">
        <v>566</v>
      </c>
      <c r="M705" s="40">
        <f t="shared" si="349"/>
        <v>566</v>
      </c>
      <c r="N705" s="93">
        <v>781.08</v>
      </c>
      <c r="O705" s="4">
        <f t="shared" si="350"/>
        <v>781.08</v>
      </c>
      <c r="P705" s="9"/>
    </row>
    <row r="706" spans="1:16" s="8" customFormat="1" ht="14.4" x14ac:dyDescent="0.25">
      <c r="A706" s="35">
        <f>IF(I706&lt;&gt;"",1+MAX($A$1:A705),"")</f>
        <v>519</v>
      </c>
      <c r="B706" s="37" t="s">
        <v>637</v>
      </c>
      <c r="C706" s="37" t="s">
        <v>638</v>
      </c>
      <c r="E706" s="33" t="s">
        <v>644</v>
      </c>
      <c r="F706" s="6">
        <v>1</v>
      </c>
      <c r="G706" s="1">
        <v>0</v>
      </c>
      <c r="H706" s="2">
        <f>F706*(1+G706)</f>
        <v>1</v>
      </c>
      <c r="I706" s="15" t="s">
        <v>35</v>
      </c>
      <c r="J706" s="95">
        <v>190</v>
      </c>
      <c r="K706" s="40">
        <f>J706*H706</f>
        <v>190</v>
      </c>
      <c r="L706" s="40">
        <v>500</v>
      </c>
      <c r="M706" s="40">
        <f>L706*H706</f>
        <v>500</v>
      </c>
      <c r="N706" s="93">
        <v>690</v>
      </c>
      <c r="O706" s="4">
        <f>N706*H706</f>
        <v>690</v>
      </c>
      <c r="P706" s="9"/>
    </row>
    <row r="707" spans="1:16" s="8" customFormat="1" ht="14.4" x14ac:dyDescent="0.25">
      <c r="A707" s="35">
        <f>IF(I707&lt;&gt;"",1+MAX($A$1:A706),"")</f>
        <v>520</v>
      </c>
      <c r="B707" s="37" t="s">
        <v>637</v>
      </c>
      <c r="C707" s="37" t="s">
        <v>638</v>
      </c>
      <c r="E707" s="33" t="s">
        <v>645</v>
      </c>
      <c r="F707" s="6">
        <v>1</v>
      </c>
      <c r="G707" s="1">
        <v>0</v>
      </c>
      <c r="H707" s="2">
        <f>F707*(1+G707)</f>
        <v>1</v>
      </c>
      <c r="I707" s="15" t="s">
        <v>35</v>
      </c>
      <c r="J707" s="95">
        <v>76</v>
      </c>
      <c r="K707" s="40">
        <f>J707*H707</f>
        <v>76</v>
      </c>
      <c r="L707" s="40">
        <v>200</v>
      </c>
      <c r="M707" s="40">
        <f>L707*H707</f>
        <v>200</v>
      </c>
      <c r="N707" s="93">
        <v>276</v>
      </c>
      <c r="O707" s="4">
        <f>N707*H707</f>
        <v>276</v>
      </c>
      <c r="P707" s="9"/>
    </row>
    <row r="708" spans="1:16" s="8" customFormat="1" ht="14.4" x14ac:dyDescent="0.25">
      <c r="A708" s="35">
        <f>IF(I708&lt;&gt;"",1+MAX($A$1:A707),"")</f>
        <v>521</v>
      </c>
      <c r="B708" s="37" t="s">
        <v>637</v>
      </c>
      <c r="C708" s="37" t="s">
        <v>638</v>
      </c>
      <c r="E708" s="33" t="s">
        <v>646</v>
      </c>
      <c r="F708" s="6">
        <v>1</v>
      </c>
      <c r="G708" s="1">
        <v>0</v>
      </c>
      <c r="H708" s="2">
        <f t="shared" ref="H708:H711" si="352">F708*(1+G708)</f>
        <v>1</v>
      </c>
      <c r="I708" s="15" t="s">
        <v>35</v>
      </c>
      <c r="J708" s="95">
        <v>228</v>
      </c>
      <c r="K708" s="40">
        <f t="shared" ref="K708:K711" si="353">J708*H708</f>
        <v>228</v>
      </c>
      <c r="L708" s="40">
        <v>600</v>
      </c>
      <c r="M708" s="40">
        <f t="shared" ref="M708:M711" si="354">L708*H708</f>
        <v>600</v>
      </c>
      <c r="N708" s="93">
        <v>828</v>
      </c>
      <c r="O708" s="4">
        <f t="shared" ref="O708:O711" si="355">N708*H708</f>
        <v>828</v>
      </c>
      <c r="P708" s="9"/>
    </row>
    <row r="709" spans="1:16" s="8" customFormat="1" ht="28.8" x14ac:dyDescent="0.25">
      <c r="A709" s="35">
        <f>IF(I709&lt;&gt;"",1+MAX($A$1:A708),"")</f>
        <v>522</v>
      </c>
      <c r="B709" s="37" t="s">
        <v>637</v>
      </c>
      <c r="C709" s="37" t="s">
        <v>638</v>
      </c>
      <c r="E709" s="33" t="s">
        <v>647</v>
      </c>
      <c r="F709" s="6">
        <v>1</v>
      </c>
      <c r="G709" s="1">
        <v>0</v>
      </c>
      <c r="H709" s="2">
        <f t="shared" si="352"/>
        <v>1</v>
      </c>
      <c r="I709" s="15" t="s">
        <v>35</v>
      </c>
      <c r="J709" s="95">
        <v>258.096</v>
      </c>
      <c r="K709" s="40">
        <f t="shared" si="353"/>
        <v>258.096</v>
      </c>
      <c r="L709" s="40">
        <v>679.2</v>
      </c>
      <c r="M709" s="40">
        <f t="shared" si="354"/>
        <v>679.2</v>
      </c>
      <c r="N709" s="93">
        <v>937.29600000000005</v>
      </c>
      <c r="O709" s="4">
        <f t="shared" si="355"/>
        <v>937.29600000000005</v>
      </c>
      <c r="P709" s="9"/>
    </row>
    <row r="710" spans="1:16" s="8" customFormat="1" ht="14.4" x14ac:dyDescent="0.25">
      <c r="A710" s="35">
        <f>IF(I710&lt;&gt;"",1+MAX($A$1:A709),"")</f>
        <v>523</v>
      </c>
      <c r="B710" s="37" t="s">
        <v>637</v>
      </c>
      <c r="C710" s="37" t="s">
        <v>638</v>
      </c>
      <c r="E710" s="33" t="s">
        <v>648</v>
      </c>
      <c r="F710" s="6">
        <v>1</v>
      </c>
      <c r="G710" s="1">
        <v>0</v>
      </c>
      <c r="H710" s="2">
        <f t="shared" si="352"/>
        <v>1</v>
      </c>
      <c r="I710" s="15" t="s">
        <v>35</v>
      </c>
      <c r="J710" s="95">
        <v>304</v>
      </c>
      <c r="K710" s="40">
        <f t="shared" si="353"/>
        <v>304</v>
      </c>
      <c r="L710" s="40">
        <v>800</v>
      </c>
      <c r="M710" s="40">
        <f t="shared" si="354"/>
        <v>800</v>
      </c>
      <c r="N710" s="93">
        <v>1104</v>
      </c>
      <c r="O710" s="4">
        <f t="shared" si="355"/>
        <v>1104</v>
      </c>
      <c r="P710" s="9"/>
    </row>
    <row r="711" spans="1:16" s="8" customFormat="1" ht="14.4" x14ac:dyDescent="0.25">
      <c r="A711" s="35">
        <f>IF(I711&lt;&gt;"",1+MAX($A$1:A710),"")</f>
        <v>524</v>
      </c>
      <c r="B711" s="37" t="s">
        <v>637</v>
      </c>
      <c r="C711" s="37" t="s">
        <v>638</v>
      </c>
      <c r="E711" s="33" t="s">
        <v>649</v>
      </c>
      <c r="F711" s="6">
        <v>1</v>
      </c>
      <c r="G711" s="1">
        <v>0</v>
      </c>
      <c r="H711" s="2">
        <f t="shared" si="352"/>
        <v>1</v>
      </c>
      <c r="I711" s="15" t="s">
        <v>35</v>
      </c>
      <c r="J711" s="95">
        <v>228</v>
      </c>
      <c r="K711" s="40">
        <f t="shared" si="353"/>
        <v>228</v>
      </c>
      <c r="L711" s="40">
        <v>600</v>
      </c>
      <c r="M711" s="40">
        <f t="shared" si="354"/>
        <v>600</v>
      </c>
      <c r="N711" s="93">
        <v>828</v>
      </c>
      <c r="O711" s="4">
        <f t="shared" si="355"/>
        <v>828</v>
      </c>
      <c r="P711" s="9"/>
    </row>
    <row r="712" spans="1:16" s="8" customFormat="1" ht="14.4" x14ac:dyDescent="0.25">
      <c r="A712" s="35">
        <f>IF(I712&lt;&gt;"",1+MAX($A$1:A711),"")</f>
        <v>525</v>
      </c>
      <c r="B712" s="37" t="s">
        <v>637</v>
      </c>
      <c r="C712" s="37" t="s">
        <v>638</v>
      </c>
      <c r="E712" s="33" t="s">
        <v>650</v>
      </c>
      <c r="F712" s="6">
        <v>1</v>
      </c>
      <c r="G712" s="1">
        <v>0</v>
      </c>
      <c r="H712" s="2">
        <f t="shared" si="351"/>
        <v>1</v>
      </c>
      <c r="I712" s="15" t="s">
        <v>35</v>
      </c>
      <c r="J712" s="95">
        <v>359.1</v>
      </c>
      <c r="K712" s="40">
        <f t="shared" si="348"/>
        <v>359.1</v>
      </c>
      <c r="L712" s="40">
        <v>945</v>
      </c>
      <c r="M712" s="40">
        <f t="shared" si="349"/>
        <v>945</v>
      </c>
      <c r="N712" s="93">
        <v>1304.0999999999999</v>
      </c>
      <c r="O712" s="4">
        <f t="shared" si="350"/>
        <v>1304.0999999999999</v>
      </c>
      <c r="P712" s="9"/>
    </row>
    <row r="713" spans="1:16" s="8" customFormat="1" ht="14.4" x14ac:dyDescent="0.25">
      <c r="A713" s="35">
        <f>IF(I713&lt;&gt;"",1+MAX($A$1:A712),"")</f>
        <v>526</v>
      </c>
      <c r="B713" s="37" t="s">
        <v>637</v>
      </c>
      <c r="C713" s="37" t="s">
        <v>638</v>
      </c>
      <c r="E713" s="33" t="s">
        <v>651</v>
      </c>
      <c r="F713" s="6">
        <v>1</v>
      </c>
      <c r="G713" s="1">
        <v>0</v>
      </c>
      <c r="H713" s="2">
        <f t="shared" si="351"/>
        <v>1</v>
      </c>
      <c r="I713" s="15" t="s">
        <v>35</v>
      </c>
      <c r="J713" s="95">
        <v>190</v>
      </c>
      <c r="K713" s="40">
        <f t="shared" si="348"/>
        <v>190</v>
      </c>
      <c r="L713" s="40">
        <v>500</v>
      </c>
      <c r="M713" s="40">
        <f t="shared" si="349"/>
        <v>500</v>
      </c>
      <c r="N713" s="93">
        <v>690</v>
      </c>
      <c r="O713" s="4">
        <f t="shared" si="350"/>
        <v>690</v>
      </c>
      <c r="P713" s="9"/>
    </row>
    <row r="714" spans="1:16" x14ac:dyDescent="0.25">
      <c r="A714" s="35" t="str">
        <f>IF(I714&lt;&gt;"",1+MAX($A$1:A713),"")</f>
        <v/>
      </c>
      <c r="B714" s="66"/>
      <c r="C714" s="67"/>
      <c r="D714" s="23"/>
      <c r="E714" s="24"/>
      <c r="F714" s="6"/>
      <c r="G714" s="8"/>
      <c r="H714" s="8"/>
      <c r="J714" s="40"/>
      <c r="K714" s="40"/>
      <c r="L714" s="40"/>
      <c r="M714" s="40"/>
      <c r="N714" s="8"/>
      <c r="O714" s="8"/>
      <c r="P714" s="9"/>
    </row>
    <row r="715" spans="1:16" x14ac:dyDescent="0.25">
      <c r="A715" s="35" t="str">
        <f>IF(I715&lt;&gt;"",1+MAX($A$1:A714),"")</f>
        <v/>
      </c>
      <c r="B715" s="66"/>
      <c r="C715" s="67"/>
      <c r="D715" s="47"/>
      <c r="E715" s="55" t="s">
        <v>652</v>
      </c>
      <c r="F715" s="6"/>
      <c r="G715" s="81"/>
      <c r="H715" s="8"/>
      <c r="J715" s="40"/>
      <c r="K715" s="40"/>
      <c r="L715" s="40"/>
      <c r="M715" s="40"/>
      <c r="N715" s="8"/>
      <c r="O715" s="8"/>
      <c r="P715" s="25"/>
    </row>
    <row r="716" spans="1:16" s="8" customFormat="1" ht="28.8" x14ac:dyDescent="0.25">
      <c r="A716" s="35">
        <f>IF(I716&lt;&gt;"",1+MAX($A$1:A715),"")</f>
        <v>527</v>
      </c>
      <c r="B716" s="37" t="s">
        <v>637</v>
      </c>
      <c r="C716" s="37" t="s">
        <v>638</v>
      </c>
      <c r="E716" s="33" t="s">
        <v>653</v>
      </c>
      <c r="F716" s="6">
        <f>SUM(F701:F713)</f>
        <v>13</v>
      </c>
      <c r="G716" s="1">
        <v>0</v>
      </c>
      <c r="H716" s="2">
        <f>F716*(1+G716)</f>
        <v>13</v>
      </c>
      <c r="I716" s="15" t="s">
        <v>35</v>
      </c>
      <c r="J716" s="95">
        <v>240</v>
      </c>
      <c r="K716" s="96">
        <f t="shared" ref="K716" si="356">J716*H716</f>
        <v>3120</v>
      </c>
      <c r="L716" s="95">
        <v>510.00000000000006</v>
      </c>
      <c r="M716" s="96">
        <f t="shared" ref="M716" si="357">L716*H716</f>
        <v>6630.0000000000009</v>
      </c>
      <c r="N716" s="95">
        <v>750</v>
      </c>
      <c r="O716" s="4">
        <f t="shared" ref="O716" si="358">N716*H716</f>
        <v>9750</v>
      </c>
      <c r="P716" s="9"/>
    </row>
    <row r="717" spans="1:16" x14ac:dyDescent="0.25">
      <c r="A717" s="35" t="str">
        <f>IF(I717&lt;&gt;"",1+MAX($A$1:A716),"")</f>
        <v/>
      </c>
      <c r="B717" s="66"/>
      <c r="C717" s="67"/>
      <c r="D717" s="8"/>
      <c r="E717" s="54"/>
      <c r="F717" s="6"/>
      <c r="G717" s="1"/>
      <c r="H717" s="2"/>
      <c r="I717" s="15"/>
      <c r="J717" s="40"/>
      <c r="K717" s="40"/>
      <c r="L717" s="40"/>
      <c r="M717" s="40"/>
      <c r="N717" s="3"/>
      <c r="O717" s="4"/>
      <c r="P717" s="9"/>
    </row>
    <row r="718" spans="1:16" x14ac:dyDescent="0.25">
      <c r="A718" s="35" t="str">
        <f>IF(I718&lt;&gt;"",1+MAX($A$1:A717),"")</f>
        <v/>
      </c>
      <c r="B718" s="66"/>
      <c r="C718" s="67"/>
      <c r="D718" s="47"/>
      <c r="E718" s="55" t="s">
        <v>654</v>
      </c>
      <c r="F718" s="6"/>
      <c r="G718" s="81"/>
      <c r="H718" s="8"/>
      <c r="J718" s="40"/>
      <c r="K718" s="40"/>
      <c r="L718" s="40"/>
      <c r="M718" s="40"/>
      <c r="N718" s="8"/>
      <c r="O718" s="8"/>
      <c r="P718" s="25"/>
    </row>
    <row r="719" spans="1:16" s="8" customFormat="1" ht="14.4" x14ac:dyDescent="0.25">
      <c r="A719" s="35">
        <f>IF(I719&lt;&gt;"",1+MAX($A$1:A718),"")</f>
        <v>528</v>
      </c>
      <c r="B719" s="37" t="s">
        <v>637</v>
      </c>
      <c r="C719" s="37" t="s">
        <v>638</v>
      </c>
      <c r="E719" s="33" t="s">
        <v>655</v>
      </c>
      <c r="F719" s="6">
        <v>1</v>
      </c>
      <c r="G719" s="1">
        <v>0</v>
      </c>
      <c r="H719" s="2">
        <f>F719*(1+G719)</f>
        <v>1</v>
      </c>
      <c r="I719" s="15" t="s">
        <v>35</v>
      </c>
      <c r="J719" s="95">
        <v>102.6</v>
      </c>
      <c r="K719" s="40">
        <f>J719*H719</f>
        <v>102.6</v>
      </c>
      <c r="L719" s="40">
        <v>270</v>
      </c>
      <c r="M719" s="40">
        <f>L719*H719</f>
        <v>270</v>
      </c>
      <c r="N719" s="93">
        <v>372.6</v>
      </c>
      <c r="O719" s="4">
        <f>N719*H719</f>
        <v>372.6</v>
      </c>
      <c r="P719" s="9"/>
    </row>
    <row r="720" spans="1:16" s="8" customFormat="1" ht="14.4" x14ac:dyDescent="0.25">
      <c r="A720" s="35">
        <f>IF(I720&lt;&gt;"",1+MAX($A$1:A719),"")</f>
        <v>529</v>
      </c>
      <c r="B720" s="37" t="s">
        <v>637</v>
      </c>
      <c r="C720" s="37" t="s">
        <v>638</v>
      </c>
      <c r="E720" s="33" t="s">
        <v>656</v>
      </c>
      <c r="F720" s="6">
        <v>1</v>
      </c>
      <c r="G720" s="1">
        <v>0</v>
      </c>
      <c r="H720" s="2">
        <f t="shared" ref="H720" si="359">F720*(1+G720)</f>
        <v>1</v>
      </c>
      <c r="I720" s="15" t="s">
        <v>35</v>
      </c>
      <c r="J720" s="95">
        <v>102.6</v>
      </c>
      <c r="K720" s="40">
        <f t="shared" ref="K720" si="360">J720*H720</f>
        <v>102.6</v>
      </c>
      <c r="L720" s="40">
        <v>270</v>
      </c>
      <c r="M720" s="40">
        <f t="shared" ref="M720" si="361">L720*H720</f>
        <v>270</v>
      </c>
      <c r="N720" s="93">
        <v>372.6</v>
      </c>
      <c r="O720" s="4">
        <f t="shared" ref="O720" si="362">N720*H720</f>
        <v>372.6</v>
      </c>
      <c r="P720" s="9"/>
    </row>
    <row r="721" spans="1:16" x14ac:dyDescent="0.25">
      <c r="A721" s="35" t="str">
        <f>IF(I721&lt;&gt;"",1+MAX($A$1:A720),"")</f>
        <v/>
      </c>
      <c r="B721" s="37"/>
      <c r="C721" s="37"/>
      <c r="D721" s="23"/>
      <c r="E721" s="24"/>
      <c r="F721" s="6"/>
      <c r="G721" s="8"/>
      <c r="H721" s="8"/>
      <c r="J721" s="40"/>
      <c r="K721" s="40"/>
      <c r="L721" s="40"/>
      <c r="M721" s="40"/>
      <c r="N721" s="8"/>
      <c r="O721" s="8"/>
      <c r="P721" s="9"/>
    </row>
    <row r="722" spans="1:16" ht="18" x14ac:dyDescent="0.25">
      <c r="A722" s="35" t="str">
        <f>IF(I722&lt;&gt;"",1+MAX($A$1:A721),"")</f>
        <v/>
      </c>
      <c r="B722" s="66"/>
      <c r="C722" s="67"/>
      <c r="D722" s="23"/>
      <c r="E722" s="58" t="s">
        <v>625</v>
      </c>
      <c r="F722" s="6"/>
      <c r="G722" s="8"/>
      <c r="H722" s="8"/>
      <c r="J722" s="40"/>
      <c r="K722" s="40"/>
      <c r="L722" s="40"/>
      <c r="M722" s="40"/>
      <c r="N722" s="8"/>
      <c r="O722" s="8"/>
      <c r="P722" s="25"/>
    </row>
    <row r="723" spans="1:16" x14ac:dyDescent="0.25">
      <c r="A723" s="35" t="str">
        <f>IF(I723&lt;&gt;"",1+MAX($A$1:A722),"")</f>
        <v/>
      </c>
      <c r="B723" s="66"/>
      <c r="C723" s="67"/>
      <c r="D723" s="23"/>
      <c r="E723" s="24"/>
      <c r="F723" s="6"/>
      <c r="G723" s="8"/>
      <c r="H723" s="8"/>
      <c r="J723" s="40"/>
      <c r="K723" s="40"/>
      <c r="L723" s="40"/>
      <c r="M723" s="40"/>
      <c r="N723" s="8"/>
      <c r="O723" s="8"/>
      <c r="P723" s="9"/>
    </row>
    <row r="724" spans="1:16" x14ac:dyDescent="0.25">
      <c r="A724" s="35" t="str">
        <f>IF(I724&lt;&gt;"",1+MAX($A$1:A723),"")</f>
        <v/>
      </c>
      <c r="B724" s="66"/>
      <c r="C724" s="67"/>
      <c r="D724" s="47"/>
      <c r="E724" s="55" t="s">
        <v>636</v>
      </c>
      <c r="F724" s="6"/>
      <c r="G724" s="81"/>
      <c r="H724" s="8"/>
      <c r="J724" s="40"/>
      <c r="K724" s="40"/>
      <c r="L724" s="40"/>
      <c r="M724" s="40"/>
      <c r="N724" s="8"/>
      <c r="O724" s="8"/>
      <c r="P724" s="25"/>
    </row>
    <row r="725" spans="1:16" s="8" customFormat="1" ht="28.8" x14ac:dyDescent="0.25">
      <c r="A725" s="35">
        <f>IF(I725&lt;&gt;"",1+MAX($A$1:A724),"")</f>
        <v>530</v>
      </c>
      <c r="B725" s="37" t="s">
        <v>637</v>
      </c>
      <c r="C725" s="37" t="s">
        <v>657</v>
      </c>
      <c r="E725" s="33" t="s">
        <v>658</v>
      </c>
      <c r="F725" s="6">
        <v>1</v>
      </c>
      <c r="G725" s="1">
        <v>0</v>
      </c>
      <c r="H725" s="2">
        <f>F725*(1+G725)</f>
        <v>1</v>
      </c>
      <c r="I725" s="15" t="s">
        <v>35</v>
      </c>
      <c r="J725" s="95">
        <v>538.65</v>
      </c>
      <c r="K725" s="40">
        <f t="shared" ref="K725:K729" si="363">J725*H725</f>
        <v>538.65</v>
      </c>
      <c r="L725" s="40">
        <v>1417.5</v>
      </c>
      <c r="M725" s="40">
        <f t="shared" ref="M725:M729" si="364">L725*H725</f>
        <v>1417.5</v>
      </c>
      <c r="N725" s="93">
        <v>1956.15</v>
      </c>
      <c r="O725" s="4">
        <f t="shared" ref="O725:O729" si="365">N725*H725</f>
        <v>1956.15</v>
      </c>
      <c r="P725" s="9"/>
    </row>
    <row r="726" spans="1:16" s="8" customFormat="1" ht="14.4" x14ac:dyDescent="0.25">
      <c r="A726" s="35">
        <f>IF(I726&lt;&gt;"",1+MAX($A$1:A725),"")</f>
        <v>531</v>
      </c>
      <c r="B726" s="37" t="s">
        <v>637</v>
      </c>
      <c r="C726" s="37" t="s">
        <v>657</v>
      </c>
      <c r="E726" s="33" t="s">
        <v>659</v>
      </c>
      <c r="F726" s="6">
        <v>1</v>
      </c>
      <c r="G726" s="1">
        <v>0</v>
      </c>
      <c r="H726" s="2">
        <f t="shared" ref="H726:H729" si="366">F726*(1+G726)</f>
        <v>1</v>
      </c>
      <c r="I726" s="15" t="s">
        <v>35</v>
      </c>
      <c r="J726" s="95">
        <v>3078</v>
      </c>
      <c r="K726" s="40">
        <f t="shared" si="363"/>
        <v>3078</v>
      </c>
      <c r="L726" s="40">
        <v>8100</v>
      </c>
      <c r="M726" s="40">
        <f t="shared" si="364"/>
        <v>8100</v>
      </c>
      <c r="N726" s="93">
        <v>11178</v>
      </c>
      <c r="O726" s="4">
        <f t="shared" si="365"/>
        <v>11178</v>
      </c>
      <c r="P726" s="9"/>
    </row>
    <row r="727" spans="1:16" s="8" customFormat="1" ht="28.8" x14ac:dyDescent="0.25">
      <c r="A727" s="35">
        <f>IF(I727&lt;&gt;"",1+MAX($A$1:A726),"")</f>
        <v>532</v>
      </c>
      <c r="B727" s="37" t="s">
        <v>637</v>
      </c>
      <c r="C727" s="37" t="s">
        <v>657</v>
      </c>
      <c r="E727" s="33" t="s">
        <v>660</v>
      </c>
      <c r="F727" s="6">
        <v>1</v>
      </c>
      <c r="G727" s="1">
        <v>0</v>
      </c>
      <c r="H727" s="2">
        <f t="shared" si="366"/>
        <v>1</v>
      </c>
      <c r="I727" s="15" t="s">
        <v>35</v>
      </c>
      <c r="J727" s="95">
        <v>199.5</v>
      </c>
      <c r="K727" s="40">
        <f t="shared" si="363"/>
        <v>199.5</v>
      </c>
      <c r="L727" s="40">
        <v>525</v>
      </c>
      <c r="M727" s="40">
        <f t="shared" si="364"/>
        <v>525</v>
      </c>
      <c r="N727" s="93">
        <v>724.5</v>
      </c>
      <c r="O727" s="4">
        <f t="shared" si="365"/>
        <v>724.5</v>
      </c>
      <c r="P727" s="9"/>
    </row>
    <row r="728" spans="1:16" s="8" customFormat="1" ht="28.8" x14ac:dyDescent="0.25">
      <c r="A728" s="35">
        <f>IF(I728&lt;&gt;"",1+MAX($A$1:A727),"")</f>
        <v>533</v>
      </c>
      <c r="B728" s="37" t="s">
        <v>637</v>
      </c>
      <c r="C728" s="37" t="s">
        <v>657</v>
      </c>
      <c r="E728" s="33" t="s">
        <v>661</v>
      </c>
      <c r="F728" s="6">
        <v>1</v>
      </c>
      <c r="G728" s="1">
        <v>0</v>
      </c>
      <c r="H728" s="2">
        <f t="shared" si="366"/>
        <v>1</v>
      </c>
      <c r="I728" s="15" t="s">
        <v>35</v>
      </c>
      <c r="J728" s="95">
        <v>1077.3</v>
      </c>
      <c r="K728" s="40">
        <f t="shared" si="363"/>
        <v>1077.3</v>
      </c>
      <c r="L728" s="40">
        <v>2835</v>
      </c>
      <c r="M728" s="40">
        <f t="shared" si="364"/>
        <v>2835</v>
      </c>
      <c r="N728" s="93">
        <v>3912.3</v>
      </c>
      <c r="O728" s="4">
        <f t="shared" si="365"/>
        <v>3912.3</v>
      </c>
      <c r="P728" s="9"/>
    </row>
    <row r="729" spans="1:16" s="8" customFormat="1" ht="14.4" x14ac:dyDescent="0.25">
      <c r="A729" s="35">
        <f>IF(I729&lt;&gt;"",1+MAX($A$1:A728),"")</f>
        <v>534</v>
      </c>
      <c r="B729" s="37" t="s">
        <v>637</v>
      </c>
      <c r="C729" s="37" t="s">
        <v>657</v>
      </c>
      <c r="E729" s="33" t="s">
        <v>662</v>
      </c>
      <c r="F729" s="6">
        <v>1</v>
      </c>
      <c r="G729" s="1">
        <v>0</v>
      </c>
      <c r="H729" s="2">
        <f t="shared" si="366"/>
        <v>1</v>
      </c>
      <c r="I729" s="15" t="s">
        <v>35</v>
      </c>
      <c r="J729" s="95">
        <v>1581.75</v>
      </c>
      <c r="K729" s="40">
        <f t="shared" si="363"/>
        <v>1581.75</v>
      </c>
      <c r="L729" s="40">
        <v>4162.5</v>
      </c>
      <c r="M729" s="40">
        <f t="shared" si="364"/>
        <v>4162.5</v>
      </c>
      <c r="N729" s="93">
        <v>5744.25</v>
      </c>
      <c r="O729" s="4">
        <f t="shared" si="365"/>
        <v>5744.25</v>
      </c>
      <c r="P729" s="9"/>
    </row>
    <row r="730" spans="1:16" s="8" customFormat="1" ht="14.4" x14ac:dyDescent="0.25">
      <c r="A730" s="35">
        <f>IF(I730&lt;&gt;"",1+MAX($A$1:A729),"")</f>
        <v>535</v>
      </c>
      <c r="B730" s="37" t="s">
        <v>637</v>
      </c>
      <c r="C730" s="37" t="s">
        <v>657</v>
      </c>
      <c r="E730" s="33" t="s">
        <v>663</v>
      </c>
      <c r="F730" s="6">
        <v>1</v>
      </c>
      <c r="G730" s="1">
        <v>0</v>
      </c>
      <c r="H730" s="2">
        <f>F730*(1+G730)</f>
        <v>1</v>
      </c>
      <c r="I730" s="15" t="s">
        <v>35</v>
      </c>
      <c r="J730" s="95">
        <v>228</v>
      </c>
      <c r="K730" s="40">
        <f>J730*H730</f>
        <v>228</v>
      </c>
      <c r="L730" s="40">
        <v>600</v>
      </c>
      <c r="M730" s="40">
        <f>L730*H730</f>
        <v>600</v>
      </c>
      <c r="N730" s="93">
        <v>828</v>
      </c>
      <c r="O730" s="4">
        <f>N730*H730</f>
        <v>828</v>
      </c>
      <c r="P730" s="9"/>
    </row>
    <row r="731" spans="1:16" s="8" customFormat="1" ht="14.4" x14ac:dyDescent="0.25">
      <c r="A731" s="35">
        <f>IF(I731&lt;&gt;"",1+MAX($A$1:A730),"")</f>
        <v>536</v>
      </c>
      <c r="B731" s="37" t="s">
        <v>637</v>
      </c>
      <c r="C731" s="37" t="s">
        <v>657</v>
      </c>
      <c r="E731" s="33" t="s">
        <v>664</v>
      </c>
      <c r="F731" s="6">
        <v>1</v>
      </c>
      <c r="G731" s="1">
        <v>0</v>
      </c>
      <c r="H731" s="2">
        <f>F731*(1+G731)</f>
        <v>1</v>
      </c>
      <c r="I731" s="15" t="s">
        <v>35</v>
      </c>
      <c r="J731" s="95">
        <v>228</v>
      </c>
      <c r="K731" s="40">
        <f>J731*H731</f>
        <v>228</v>
      </c>
      <c r="L731" s="40">
        <v>600</v>
      </c>
      <c r="M731" s="40">
        <f>L731*H731</f>
        <v>600</v>
      </c>
      <c r="N731" s="93">
        <v>828</v>
      </c>
      <c r="O731" s="4">
        <f>N731*H731</f>
        <v>828</v>
      </c>
      <c r="P731" s="9"/>
    </row>
    <row r="732" spans="1:16" s="8" customFormat="1" ht="14.4" x14ac:dyDescent="0.25">
      <c r="A732" s="35">
        <f>IF(I732&lt;&gt;"",1+MAX($A$1:A731),"")</f>
        <v>537</v>
      </c>
      <c r="B732" s="37" t="s">
        <v>637</v>
      </c>
      <c r="C732" s="37" t="s">
        <v>657</v>
      </c>
      <c r="E732" s="33" t="s">
        <v>665</v>
      </c>
      <c r="F732" s="6">
        <v>1</v>
      </c>
      <c r="G732" s="1">
        <v>0</v>
      </c>
      <c r="H732" s="2">
        <f t="shared" ref="H732:H741" si="367">F732*(1+G732)</f>
        <v>1</v>
      </c>
      <c r="I732" s="15" t="s">
        <v>35</v>
      </c>
      <c r="J732" s="95">
        <v>273.60000000000002</v>
      </c>
      <c r="K732" s="40">
        <f t="shared" ref="K732:K741" si="368">J732*H732</f>
        <v>273.60000000000002</v>
      </c>
      <c r="L732" s="40">
        <v>720</v>
      </c>
      <c r="M732" s="40">
        <f t="shared" ref="M732:M741" si="369">L732*H732</f>
        <v>720</v>
      </c>
      <c r="N732" s="93">
        <v>993.6</v>
      </c>
      <c r="O732" s="4">
        <f t="shared" ref="O732:O741" si="370">N732*H732</f>
        <v>993.6</v>
      </c>
      <c r="P732" s="9"/>
    </row>
    <row r="733" spans="1:16" s="8" customFormat="1" ht="14.4" x14ac:dyDescent="0.25">
      <c r="A733" s="35">
        <f>IF(I733&lt;&gt;"",1+MAX($A$1:A732),"")</f>
        <v>538</v>
      </c>
      <c r="B733" s="37" t="s">
        <v>637</v>
      </c>
      <c r="C733" s="37" t="s">
        <v>657</v>
      </c>
      <c r="E733" s="33" t="s">
        <v>666</v>
      </c>
      <c r="F733" s="6">
        <v>1</v>
      </c>
      <c r="G733" s="1">
        <v>0</v>
      </c>
      <c r="H733" s="2">
        <f t="shared" si="367"/>
        <v>1</v>
      </c>
      <c r="I733" s="15" t="s">
        <v>35</v>
      </c>
      <c r="J733" s="95">
        <v>304</v>
      </c>
      <c r="K733" s="40">
        <f t="shared" si="368"/>
        <v>304</v>
      </c>
      <c r="L733" s="40">
        <v>800</v>
      </c>
      <c r="M733" s="40">
        <f t="shared" si="369"/>
        <v>800</v>
      </c>
      <c r="N733" s="93">
        <v>1104</v>
      </c>
      <c r="O733" s="4">
        <f t="shared" si="370"/>
        <v>1104</v>
      </c>
      <c r="P733" s="9"/>
    </row>
    <row r="734" spans="1:16" s="8" customFormat="1" ht="14.4" x14ac:dyDescent="0.25">
      <c r="A734" s="35">
        <f>IF(I734&lt;&gt;"",1+MAX($A$1:A733),"")</f>
        <v>539</v>
      </c>
      <c r="B734" s="37" t="s">
        <v>637</v>
      </c>
      <c r="C734" s="37" t="s">
        <v>657</v>
      </c>
      <c r="E734" s="33" t="s">
        <v>667</v>
      </c>
      <c r="F734" s="6">
        <v>1</v>
      </c>
      <c r="G734" s="1">
        <v>0</v>
      </c>
      <c r="H734" s="2">
        <f t="shared" si="367"/>
        <v>1</v>
      </c>
      <c r="I734" s="15" t="s">
        <v>35</v>
      </c>
      <c r="J734" s="95">
        <v>273.60000000000002</v>
      </c>
      <c r="K734" s="40">
        <f t="shared" si="368"/>
        <v>273.60000000000002</v>
      </c>
      <c r="L734" s="40">
        <v>720</v>
      </c>
      <c r="M734" s="40">
        <f t="shared" si="369"/>
        <v>720</v>
      </c>
      <c r="N734" s="93">
        <v>993.6</v>
      </c>
      <c r="O734" s="4">
        <f t="shared" si="370"/>
        <v>993.6</v>
      </c>
      <c r="P734" s="9"/>
    </row>
    <row r="735" spans="1:16" s="8" customFormat="1" ht="14.4" x14ac:dyDescent="0.25">
      <c r="A735" s="35">
        <f>IF(I735&lt;&gt;"",1+MAX($A$1:A734),"")</f>
        <v>540</v>
      </c>
      <c r="B735" s="37" t="s">
        <v>637</v>
      </c>
      <c r="C735" s="37" t="s">
        <v>657</v>
      </c>
      <c r="E735" s="33" t="s">
        <v>668</v>
      </c>
      <c r="F735" s="6">
        <v>1</v>
      </c>
      <c r="G735" s="1">
        <v>0</v>
      </c>
      <c r="H735" s="2">
        <f t="shared" si="367"/>
        <v>1</v>
      </c>
      <c r="I735" s="15" t="s">
        <v>35</v>
      </c>
      <c r="J735" s="95">
        <v>273.60000000000002</v>
      </c>
      <c r="K735" s="40">
        <f t="shared" si="368"/>
        <v>273.60000000000002</v>
      </c>
      <c r="L735" s="40">
        <v>720</v>
      </c>
      <c r="M735" s="40">
        <f t="shared" si="369"/>
        <v>720</v>
      </c>
      <c r="N735" s="93">
        <v>993.6</v>
      </c>
      <c r="O735" s="4">
        <f t="shared" si="370"/>
        <v>993.6</v>
      </c>
      <c r="P735" s="9"/>
    </row>
    <row r="736" spans="1:16" s="8" customFormat="1" ht="14.4" x14ac:dyDescent="0.25">
      <c r="A736" s="35">
        <f>IF(I736&lt;&gt;"",1+MAX($A$1:A735),"")</f>
        <v>541</v>
      </c>
      <c r="B736" s="37" t="s">
        <v>637</v>
      </c>
      <c r="C736" s="37" t="s">
        <v>657</v>
      </c>
      <c r="E736" s="33" t="s">
        <v>669</v>
      </c>
      <c r="F736" s="6">
        <v>1</v>
      </c>
      <c r="G736" s="1">
        <v>0</v>
      </c>
      <c r="H736" s="2">
        <f t="shared" si="367"/>
        <v>1</v>
      </c>
      <c r="I736" s="15" t="s">
        <v>35</v>
      </c>
      <c r="J736" s="95">
        <v>273.60000000000002</v>
      </c>
      <c r="K736" s="40">
        <f t="shared" si="368"/>
        <v>273.60000000000002</v>
      </c>
      <c r="L736" s="40">
        <v>720</v>
      </c>
      <c r="M736" s="40">
        <f t="shared" si="369"/>
        <v>720</v>
      </c>
      <c r="N736" s="93">
        <v>993.6</v>
      </c>
      <c r="O736" s="4">
        <f t="shared" si="370"/>
        <v>993.6</v>
      </c>
      <c r="P736" s="9"/>
    </row>
    <row r="737" spans="1:16" s="8" customFormat="1" ht="14.4" x14ac:dyDescent="0.25">
      <c r="A737" s="35">
        <f>IF(I737&lt;&gt;"",1+MAX($A$1:A736),"")</f>
        <v>542</v>
      </c>
      <c r="B737" s="37" t="s">
        <v>637</v>
      </c>
      <c r="C737" s="37" t="s">
        <v>657</v>
      </c>
      <c r="E737" s="33" t="s">
        <v>670</v>
      </c>
      <c r="F737" s="6">
        <v>1</v>
      </c>
      <c r="G737" s="1">
        <v>0</v>
      </c>
      <c r="H737" s="2">
        <f t="shared" si="367"/>
        <v>1</v>
      </c>
      <c r="I737" s="15" t="s">
        <v>35</v>
      </c>
      <c r="J737" s="95">
        <v>228</v>
      </c>
      <c r="K737" s="40">
        <f t="shared" si="368"/>
        <v>228</v>
      </c>
      <c r="L737" s="40">
        <v>600</v>
      </c>
      <c r="M737" s="40">
        <f t="shared" si="369"/>
        <v>600</v>
      </c>
      <c r="N737" s="93">
        <v>828</v>
      </c>
      <c r="O737" s="4">
        <f t="shared" si="370"/>
        <v>828</v>
      </c>
      <c r="P737" s="9"/>
    </row>
    <row r="738" spans="1:16" s="8" customFormat="1" ht="14.4" x14ac:dyDescent="0.25">
      <c r="A738" s="35">
        <f>IF(I738&lt;&gt;"",1+MAX($A$1:A737),"")</f>
        <v>543</v>
      </c>
      <c r="B738" s="37" t="s">
        <v>637</v>
      </c>
      <c r="C738" s="37" t="s">
        <v>657</v>
      </c>
      <c r="E738" s="33" t="s">
        <v>671</v>
      </c>
      <c r="F738" s="6">
        <v>1</v>
      </c>
      <c r="G738" s="1">
        <v>0</v>
      </c>
      <c r="H738" s="2">
        <f t="shared" si="367"/>
        <v>1</v>
      </c>
      <c r="I738" s="15" t="s">
        <v>35</v>
      </c>
      <c r="J738" s="95">
        <v>199.5</v>
      </c>
      <c r="K738" s="40">
        <f t="shared" si="368"/>
        <v>199.5</v>
      </c>
      <c r="L738" s="40">
        <v>525</v>
      </c>
      <c r="M738" s="40">
        <f t="shared" si="369"/>
        <v>525</v>
      </c>
      <c r="N738" s="93">
        <v>724.5</v>
      </c>
      <c r="O738" s="4">
        <f t="shared" si="370"/>
        <v>724.5</v>
      </c>
      <c r="P738" s="9"/>
    </row>
    <row r="739" spans="1:16" s="8" customFormat="1" ht="14.4" x14ac:dyDescent="0.25">
      <c r="A739" s="35">
        <f>IF(I739&lt;&gt;"",1+MAX($A$1:A738),"")</f>
        <v>544</v>
      </c>
      <c r="B739" s="37" t="s">
        <v>637</v>
      </c>
      <c r="C739" s="37" t="s">
        <v>657</v>
      </c>
      <c r="E739" s="33" t="s">
        <v>672</v>
      </c>
      <c r="F739" s="6">
        <v>1</v>
      </c>
      <c r="G739" s="1">
        <v>0</v>
      </c>
      <c r="H739" s="2">
        <f t="shared" si="367"/>
        <v>1</v>
      </c>
      <c r="I739" s="15" t="s">
        <v>35</v>
      </c>
      <c r="J739" s="95">
        <v>199.5</v>
      </c>
      <c r="K739" s="40">
        <f t="shared" si="368"/>
        <v>199.5</v>
      </c>
      <c r="L739" s="40">
        <v>525</v>
      </c>
      <c r="M739" s="40">
        <f t="shared" si="369"/>
        <v>525</v>
      </c>
      <c r="N739" s="93">
        <v>724.5</v>
      </c>
      <c r="O739" s="4">
        <f t="shared" si="370"/>
        <v>724.5</v>
      </c>
      <c r="P739" s="9"/>
    </row>
    <row r="740" spans="1:16" s="8" customFormat="1" ht="14.4" x14ac:dyDescent="0.25">
      <c r="A740" s="35">
        <f>IF(I740&lt;&gt;"",1+MAX($A$1:A739),"")</f>
        <v>545</v>
      </c>
      <c r="B740" s="37" t="s">
        <v>637</v>
      </c>
      <c r="C740" s="37" t="s">
        <v>657</v>
      </c>
      <c r="E740" s="33" t="s">
        <v>673</v>
      </c>
      <c r="F740" s="6">
        <v>1</v>
      </c>
      <c r="G740" s="1">
        <v>0</v>
      </c>
      <c r="H740" s="2">
        <f t="shared" si="367"/>
        <v>1</v>
      </c>
      <c r="I740" s="15" t="s">
        <v>35</v>
      </c>
      <c r="J740" s="95">
        <v>199.5</v>
      </c>
      <c r="K740" s="40">
        <f t="shared" si="368"/>
        <v>199.5</v>
      </c>
      <c r="L740" s="40">
        <v>525</v>
      </c>
      <c r="M740" s="40">
        <f t="shared" si="369"/>
        <v>525</v>
      </c>
      <c r="N740" s="93">
        <v>724.5</v>
      </c>
      <c r="O740" s="4">
        <f t="shared" si="370"/>
        <v>724.5</v>
      </c>
      <c r="P740" s="9"/>
    </row>
    <row r="741" spans="1:16" s="8" customFormat="1" ht="14.4" x14ac:dyDescent="0.25">
      <c r="A741" s="35">
        <f>IF(I741&lt;&gt;"",1+MAX($A$1:A740),"")</f>
        <v>546</v>
      </c>
      <c r="B741" s="37" t="s">
        <v>637</v>
      </c>
      <c r="C741" s="37" t="s">
        <v>657</v>
      </c>
      <c r="E741" s="33" t="s">
        <v>674</v>
      </c>
      <c r="F741" s="6">
        <v>1</v>
      </c>
      <c r="G741" s="1">
        <v>0</v>
      </c>
      <c r="H741" s="2">
        <f t="shared" si="367"/>
        <v>1</v>
      </c>
      <c r="I741" s="15" t="s">
        <v>35</v>
      </c>
      <c r="J741" s="95">
        <v>199.5</v>
      </c>
      <c r="K741" s="40">
        <f t="shared" si="368"/>
        <v>199.5</v>
      </c>
      <c r="L741" s="40">
        <v>525</v>
      </c>
      <c r="M741" s="40">
        <f t="shared" si="369"/>
        <v>525</v>
      </c>
      <c r="N741" s="93">
        <v>724.5</v>
      </c>
      <c r="O741" s="4">
        <f t="shared" si="370"/>
        <v>724.5</v>
      </c>
      <c r="P741" s="9"/>
    </row>
    <row r="742" spans="1:16" x14ac:dyDescent="0.25">
      <c r="A742" s="35" t="str">
        <f>IF(I742&lt;&gt;"",1+MAX($A$1:A741),"")</f>
        <v/>
      </c>
      <c r="B742" s="66"/>
      <c r="C742" s="67"/>
      <c r="D742" s="23"/>
      <c r="E742" s="24"/>
      <c r="F742" s="6"/>
      <c r="G742" s="8"/>
      <c r="H742" s="8"/>
      <c r="J742" s="40"/>
      <c r="K742" s="40"/>
      <c r="L742" s="40"/>
      <c r="M742" s="40"/>
      <c r="N742" s="8"/>
      <c r="O742" s="8"/>
      <c r="P742" s="9"/>
    </row>
    <row r="743" spans="1:16" x14ac:dyDescent="0.25">
      <c r="A743" s="35" t="str">
        <f>IF(I743&lt;&gt;"",1+MAX($A$1:A742),"")</f>
        <v/>
      </c>
      <c r="B743" s="66"/>
      <c r="C743" s="67"/>
      <c r="D743" s="47"/>
      <c r="E743" s="55" t="s">
        <v>652</v>
      </c>
      <c r="F743" s="6"/>
      <c r="G743" s="81"/>
      <c r="H743" s="8"/>
      <c r="J743" s="40"/>
      <c r="K743" s="40"/>
      <c r="L743" s="40"/>
      <c r="M743" s="40"/>
      <c r="N743" s="8"/>
      <c r="O743" s="8"/>
      <c r="P743" s="25"/>
    </row>
    <row r="744" spans="1:16" s="8" customFormat="1" ht="28.8" x14ac:dyDescent="0.25">
      <c r="A744" s="35">
        <f>IF(I744&lt;&gt;"",1+MAX($A$1:A743),"")</f>
        <v>547</v>
      </c>
      <c r="B744" s="37" t="s">
        <v>637</v>
      </c>
      <c r="C744" s="37" t="s">
        <v>657</v>
      </c>
      <c r="E744" s="33" t="s">
        <v>653</v>
      </c>
      <c r="F744" s="6">
        <f>SUM(F725:F741)</f>
        <v>17</v>
      </c>
      <c r="G744" s="1">
        <v>0</v>
      </c>
      <c r="H744" s="2">
        <f>F744*(1+G744)</f>
        <v>17</v>
      </c>
      <c r="I744" s="15" t="s">
        <v>35</v>
      </c>
      <c r="J744" s="95">
        <v>240</v>
      </c>
      <c r="K744" s="96">
        <f t="shared" ref="K744" si="371">J744*H744</f>
        <v>4080</v>
      </c>
      <c r="L744" s="95">
        <v>510.00000000000006</v>
      </c>
      <c r="M744" s="96">
        <f t="shared" ref="M744" si="372">L744*H744</f>
        <v>8670.0000000000018</v>
      </c>
      <c r="N744" s="95">
        <v>750</v>
      </c>
      <c r="O744" s="4">
        <f t="shared" ref="O744" si="373">N744*H744</f>
        <v>12750</v>
      </c>
      <c r="P744" s="9"/>
    </row>
    <row r="745" spans="1:16" x14ac:dyDescent="0.25">
      <c r="A745" s="35" t="str">
        <f>IF(I745&lt;&gt;"",1+MAX($A$1:A744),"")</f>
        <v/>
      </c>
      <c r="B745" s="66"/>
      <c r="C745" s="67"/>
      <c r="D745" s="23"/>
      <c r="E745" s="24"/>
      <c r="F745" s="6"/>
      <c r="G745" s="8"/>
      <c r="H745" s="8"/>
      <c r="J745" s="40"/>
      <c r="K745" s="40"/>
      <c r="L745" s="40"/>
      <c r="M745" s="40"/>
      <c r="N745" s="8"/>
      <c r="O745" s="8"/>
      <c r="P745" s="9"/>
    </row>
    <row r="746" spans="1:16" x14ac:dyDescent="0.25">
      <c r="A746" s="35" t="str">
        <f>IF(I746&lt;&gt;"",1+MAX($A$1:A745),"")</f>
        <v/>
      </c>
      <c r="B746" s="66"/>
      <c r="C746" s="67"/>
      <c r="D746" s="47"/>
      <c r="E746" s="55" t="s">
        <v>654</v>
      </c>
      <c r="F746" s="6"/>
      <c r="G746" s="81"/>
      <c r="H746" s="8"/>
      <c r="J746" s="40"/>
      <c r="K746" s="40"/>
      <c r="L746" s="40"/>
      <c r="M746" s="40"/>
      <c r="N746" s="8"/>
      <c r="O746" s="8"/>
      <c r="P746" s="25"/>
    </row>
    <row r="747" spans="1:16" s="8" customFormat="1" ht="14.4" x14ac:dyDescent="0.25">
      <c r="A747" s="35">
        <f>IF(I747&lt;&gt;"",1+MAX($A$1:A746),"")</f>
        <v>548</v>
      </c>
      <c r="B747" s="37" t="s">
        <v>637</v>
      </c>
      <c r="C747" s="37" t="s">
        <v>657</v>
      </c>
      <c r="E747" s="33" t="s">
        <v>1179</v>
      </c>
      <c r="F747" s="6">
        <v>1</v>
      </c>
      <c r="G747" s="1">
        <v>0</v>
      </c>
      <c r="H747" s="2">
        <f>F747*(1+G747)</f>
        <v>1</v>
      </c>
      <c r="I747" s="15" t="s">
        <v>35</v>
      </c>
      <c r="J747" s="95">
        <v>857.85</v>
      </c>
      <c r="K747" s="40">
        <f>J747*H747</f>
        <v>857.85</v>
      </c>
      <c r="L747" s="40">
        <v>2257.5</v>
      </c>
      <c r="M747" s="40">
        <f>L747*H747</f>
        <v>2257.5</v>
      </c>
      <c r="N747" s="93">
        <v>3115.35</v>
      </c>
      <c r="O747" s="4">
        <f>N747*H747</f>
        <v>3115.35</v>
      </c>
      <c r="P747" s="9"/>
    </row>
    <row r="748" spans="1:16" s="8" customFormat="1" ht="14.4" x14ac:dyDescent="0.25">
      <c r="A748" s="35">
        <f>IF(I748&lt;&gt;"",1+MAX($A$1:A747),"")</f>
        <v>549</v>
      </c>
      <c r="B748" s="37" t="s">
        <v>637</v>
      </c>
      <c r="C748" s="37" t="s">
        <v>657</v>
      </c>
      <c r="E748" s="33" t="s">
        <v>1180</v>
      </c>
      <c r="F748" s="6">
        <v>1</v>
      </c>
      <c r="G748" s="1">
        <v>0</v>
      </c>
      <c r="H748" s="2">
        <f t="shared" ref="H748:H763" si="374">F748*(1+G748)</f>
        <v>1</v>
      </c>
      <c r="I748" s="15" t="s">
        <v>35</v>
      </c>
      <c r="J748" s="95">
        <v>116.28</v>
      </c>
      <c r="K748" s="40">
        <f t="shared" ref="K748:K763" si="375">J748*H748</f>
        <v>116.28</v>
      </c>
      <c r="L748" s="40">
        <v>306</v>
      </c>
      <c r="M748" s="40">
        <f t="shared" ref="M748:M763" si="376">L748*H748</f>
        <v>306</v>
      </c>
      <c r="N748" s="93">
        <v>422.28</v>
      </c>
      <c r="O748" s="4">
        <f t="shared" ref="O748:O763" si="377">N748*H748</f>
        <v>422.28</v>
      </c>
      <c r="P748" s="9"/>
    </row>
    <row r="749" spans="1:16" s="8" customFormat="1" ht="14.4" x14ac:dyDescent="0.25">
      <c r="A749" s="35">
        <f>IF(I749&lt;&gt;"",1+MAX($A$1:A748),"")</f>
        <v>550</v>
      </c>
      <c r="B749" s="37" t="s">
        <v>637</v>
      </c>
      <c r="C749" s="37" t="s">
        <v>657</v>
      </c>
      <c r="E749" s="33" t="s">
        <v>1181</v>
      </c>
      <c r="F749" s="6">
        <v>1</v>
      </c>
      <c r="G749" s="1">
        <v>0</v>
      </c>
      <c r="H749" s="2">
        <f t="shared" si="374"/>
        <v>1</v>
      </c>
      <c r="I749" s="15" t="s">
        <v>35</v>
      </c>
      <c r="J749" s="95">
        <v>1208.6280000000002</v>
      </c>
      <c r="K749" s="40">
        <f t="shared" si="375"/>
        <v>1208.6280000000002</v>
      </c>
      <c r="L749" s="40">
        <v>3180.6000000000004</v>
      </c>
      <c r="M749" s="40">
        <f t="shared" si="376"/>
        <v>3180.6000000000004</v>
      </c>
      <c r="N749" s="93">
        <v>4389.228000000001</v>
      </c>
      <c r="O749" s="4">
        <f t="shared" si="377"/>
        <v>4389.228000000001</v>
      </c>
      <c r="P749" s="9"/>
    </row>
    <row r="750" spans="1:16" s="8" customFormat="1" ht="14.4" x14ac:dyDescent="0.25">
      <c r="A750" s="35">
        <f>IF(I750&lt;&gt;"",1+MAX($A$1:A749),"")</f>
        <v>551</v>
      </c>
      <c r="B750" s="37" t="s">
        <v>637</v>
      </c>
      <c r="C750" s="37" t="s">
        <v>657</v>
      </c>
      <c r="E750" s="33" t="s">
        <v>675</v>
      </c>
      <c r="F750" s="6">
        <v>1</v>
      </c>
      <c r="G750" s="1">
        <v>0</v>
      </c>
      <c r="H750" s="2">
        <f t="shared" si="374"/>
        <v>1</v>
      </c>
      <c r="I750" s="15" t="s">
        <v>35</v>
      </c>
      <c r="J750" s="95">
        <v>68.400000000000006</v>
      </c>
      <c r="K750" s="40">
        <f t="shared" si="375"/>
        <v>68.400000000000006</v>
      </c>
      <c r="L750" s="40">
        <v>180</v>
      </c>
      <c r="M750" s="40">
        <f t="shared" si="376"/>
        <v>180</v>
      </c>
      <c r="N750" s="93">
        <v>248.4</v>
      </c>
      <c r="O750" s="4">
        <f t="shared" si="377"/>
        <v>248.4</v>
      </c>
      <c r="P750" s="9"/>
    </row>
    <row r="751" spans="1:16" s="8" customFormat="1" ht="14.4" x14ac:dyDescent="0.25">
      <c r="A751" s="35">
        <f>IF(I751&lt;&gt;"",1+MAX($A$1:A750),"")</f>
        <v>552</v>
      </c>
      <c r="B751" s="37" t="s">
        <v>637</v>
      </c>
      <c r="C751" s="37" t="s">
        <v>657</v>
      </c>
      <c r="E751" s="33" t="s">
        <v>676</v>
      </c>
      <c r="F751" s="6">
        <v>1</v>
      </c>
      <c r="G751" s="1">
        <v>0</v>
      </c>
      <c r="H751" s="2">
        <f t="shared" si="374"/>
        <v>1</v>
      </c>
      <c r="I751" s="15" t="s">
        <v>35</v>
      </c>
      <c r="J751" s="95">
        <v>187.625</v>
      </c>
      <c r="K751" s="40">
        <f t="shared" si="375"/>
        <v>187.625</v>
      </c>
      <c r="L751" s="40">
        <v>493.75</v>
      </c>
      <c r="M751" s="40">
        <f t="shared" si="376"/>
        <v>493.75</v>
      </c>
      <c r="N751" s="93">
        <v>681.375</v>
      </c>
      <c r="O751" s="4">
        <f t="shared" si="377"/>
        <v>681.375</v>
      </c>
      <c r="P751" s="9"/>
    </row>
    <row r="752" spans="1:16" s="8" customFormat="1" ht="14.4" x14ac:dyDescent="0.25">
      <c r="A752" s="35">
        <f>IF(I752&lt;&gt;"",1+MAX($A$1:A751),"")</f>
        <v>553</v>
      </c>
      <c r="B752" s="37" t="s">
        <v>637</v>
      </c>
      <c r="C752" s="37" t="s">
        <v>657</v>
      </c>
      <c r="E752" s="33" t="s">
        <v>677</v>
      </c>
      <c r="F752" s="6">
        <v>1</v>
      </c>
      <c r="G752" s="1">
        <v>0</v>
      </c>
      <c r="H752" s="2">
        <f t="shared" si="374"/>
        <v>1</v>
      </c>
      <c r="I752" s="15" t="s">
        <v>35</v>
      </c>
      <c r="J752" s="95">
        <v>741.71249999999998</v>
      </c>
      <c r="K752" s="40">
        <f t="shared" si="375"/>
        <v>741.71249999999998</v>
      </c>
      <c r="L752" s="40">
        <v>1951.875</v>
      </c>
      <c r="M752" s="40">
        <f t="shared" si="376"/>
        <v>1951.875</v>
      </c>
      <c r="N752" s="93">
        <v>2693.5875000000001</v>
      </c>
      <c r="O752" s="4">
        <f t="shared" si="377"/>
        <v>2693.5875000000001</v>
      </c>
      <c r="P752" s="9"/>
    </row>
    <row r="753" spans="1:16" s="8" customFormat="1" ht="14.4" x14ac:dyDescent="0.25">
      <c r="A753" s="35">
        <f>IF(I753&lt;&gt;"",1+MAX($A$1:A752),"")</f>
        <v>554</v>
      </c>
      <c r="B753" s="37" t="s">
        <v>637</v>
      </c>
      <c r="C753" s="37" t="s">
        <v>657</v>
      </c>
      <c r="E753" s="33" t="s">
        <v>678</v>
      </c>
      <c r="F753" s="6">
        <v>1</v>
      </c>
      <c r="G753" s="1">
        <v>0</v>
      </c>
      <c r="H753" s="2">
        <f t="shared" si="374"/>
        <v>1</v>
      </c>
      <c r="I753" s="15" t="s">
        <v>35</v>
      </c>
      <c r="J753" s="95">
        <v>973.98749999999995</v>
      </c>
      <c r="K753" s="40">
        <f t="shared" si="375"/>
        <v>973.98749999999995</v>
      </c>
      <c r="L753" s="40">
        <v>2563.125</v>
      </c>
      <c r="M753" s="40">
        <f t="shared" si="376"/>
        <v>2563.125</v>
      </c>
      <c r="N753" s="93">
        <v>3537.1125000000002</v>
      </c>
      <c r="O753" s="4">
        <f t="shared" si="377"/>
        <v>3537.1125000000002</v>
      </c>
      <c r="P753" s="9"/>
    </row>
    <row r="754" spans="1:16" s="8" customFormat="1" ht="14.4" x14ac:dyDescent="0.25">
      <c r="A754" s="35">
        <f>IF(I754&lt;&gt;"",1+MAX($A$1:A753),"")</f>
        <v>555</v>
      </c>
      <c r="B754" s="37" t="s">
        <v>637</v>
      </c>
      <c r="C754" s="37" t="s">
        <v>657</v>
      </c>
      <c r="E754" s="33" t="s">
        <v>679</v>
      </c>
      <c r="F754" s="6">
        <v>1</v>
      </c>
      <c r="G754" s="1">
        <v>0</v>
      </c>
      <c r="H754" s="2">
        <f t="shared" si="374"/>
        <v>1</v>
      </c>
      <c r="I754" s="15" t="s">
        <v>35</v>
      </c>
      <c r="J754" s="95">
        <v>196.65</v>
      </c>
      <c r="K754" s="40">
        <f t="shared" si="375"/>
        <v>196.65</v>
      </c>
      <c r="L754" s="40">
        <v>517.5</v>
      </c>
      <c r="M754" s="40">
        <f t="shared" si="376"/>
        <v>517.5</v>
      </c>
      <c r="N754" s="93">
        <v>714.15</v>
      </c>
      <c r="O754" s="4">
        <f t="shared" si="377"/>
        <v>714.15</v>
      </c>
      <c r="P754" s="9"/>
    </row>
    <row r="755" spans="1:16" s="8" customFormat="1" ht="14.4" x14ac:dyDescent="0.25">
      <c r="A755" s="35">
        <f>IF(I755&lt;&gt;"",1+MAX($A$1:A754),"")</f>
        <v>556</v>
      </c>
      <c r="B755" s="37" t="s">
        <v>637</v>
      </c>
      <c r="C755" s="37" t="s">
        <v>657</v>
      </c>
      <c r="E755" s="33" t="s">
        <v>680</v>
      </c>
      <c r="F755" s="6">
        <v>1</v>
      </c>
      <c r="G755" s="1">
        <v>0</v>
      </c>
      <c r="H755" s="2">
        <f t="shared" si="374"/>
        <v>1</v>
      </c>
      <c r="I755" s="15" t="s">
        <v>35</v>
      </c>
      <c r="J755" s="95">
        <v>196.65</v>
      </c>
      <c r="K755" s="40">
        <f t="shared" si="375"/>
        <v>196.65</v>
      </c>
      <c r="L755" s="40">
        <v>517.5</v>
      </c>
      <c r="M755" s="40">
        <f t="shared" si="376"/>
        <v>517.5</v>
      </c>
      <c r="N755" s="93">
        <v>714.15</v>
      </c>
      <c r="O755" s="4">
        <f t="shared" si="377"/>
        <v>714.15</v>
      </c>
      <c r="P755" s="9"/>
    </row>
    <row r="756" spans="1:16" s="8" customFormat="1" ht="14.4" x14ac:dyDescent="0.25">
      <c r="A756" s="35">
        <f>IF(I756&lt;&gt;"",1+MAX($A$1:A755),"")</f>
        <v>557</v>
      </c>
      <c r="B756" s="37" t="s">
        <v>637</v>
      </c>
      <c r="C756" s="37" t="s">
        <v>657</v>
      </c>
      <c r="E756" s="33" t="s">
        <v>681</v>
      </c>
      <c r="F756" s="6">
        <v>1</v>
      </c>
      <c r="G756" s="1">
        <v>0</v>
      </c>
      <c r="H756" s="2">
        <f t="shared" si="374"/>
        <v>1</v>
      </c>
      <c r="I756" s="15" t="s">
        <v>35</v>
      </c>
      <c r="J756" s="95">
        <v>196.65</v>
      </c>
      <c r="K756" s="40">
        <f t="shared" si="375"/>
        <v>196.65</v>
      </c>
      <c r="L756" s="40">
        <v>517.5</v>
      </c>
      <c r="M756" s="40">
        <f t="shared" si="376"/>
        <v>517.5</v>
      </c>
      <c r="N756" s="93">
        <v>714.15</v>
      </c>
      <c r="O756" s="4">
        <f t="shared" si="377"/>
        <v>714.15</v>
      </c>
      <c r="P756" s="9"/>
    </row>
    <row r="757" spans="1:16" s="8" customFormat="1" ht="14.4" x14ac:dyDescent="0.25">
      <c r="A757" s="35">
        <f>IF(I757&lt;&gt;"",1+MAX($A$1:A756),"")</f>
        <v>558</v>
      </c>
      <c r="B757" s="37" t="s">
        <v>637</v>
      </c>
      <c r="C757" s="37" t="s">
        <v>657</v>
      </c>
      <c r="E757" s="33" t="s">
        <v>1218</v>
      </c>
      <c r="F757" s="6">
        <v>1</v>
      </c>
      <c r="G757" s="1">
        <v>0</v>
      </c>
      <c r="H757" s="2">
        <f t="shared" si="374"/>
        <v>1</v>
      </c>
      <c r="I757" s="15" t="s">
        <v>35</v>
      </c>
      <c r="J757" s="95">
        <v>205.88400000000001</v>
      </c>
      <c r="K757" s="40">
        <f t="shared" si="375"/>
        <v>205.88400000000001</v>
      </c>
      <c r="L757" s="40">
        <v>541.80000000000007</v>
      </c>
      <c r="M757" s="40">
        <f t="shared" si="376"/>
        <v>541.80000000000007</v>
      </c>
      <c r="N757" s="93">
        <v>747.68400000000008</v>
      </c>
      <c r="O757" s="4">
        <f t="shared" si="377"/>
        <v>747.68400000000008</v>
      </c>
      <c r="P757" s="9"/>
    </row>
    <row r="758" spans="1:16" s="8" customFormat="1" ht="14.4" x14ac:dyDescent="0.25">
      <c r="A758" s="35">
        <f>IF(I758&lt;&gt;"",1+MAX($A$1:A757),"")</f>
        <v>559</v>
      </c>
      <c r="B758" s="37" t="s">
        <v>637</v>
      </c>
      <c r="C758" s="37" t="s">
        <v>657</v>
      </c>
      <c r="E758" s="33" t="s">
        <v>682</v>
      </c>
      <c r="F758" s="6">
        <v>1</v>
      </c>
      <c r="G758" s="1">
        <v>0</v>
      </c>
      <c r="H758" s="2">
        <f t="shared" si="374"/>
        <v>1</v>
      </c>
      <c r="I758" s="15" t="s">
        <v>35</v>
      </c>
      <c r="J758" s="95">
        <v>114</v>
      </c>
      <c r="K758" s="40">
        <f t="shared" si="375"/>
        <v>114</v>
      </c>
      <c r="L758" s="40">
        <v>300</v>
      </c>
      <c r="M758" s="40">
        <f t="shared" si="376"/>
        <v>300</v>
      </c>
      <c r="N758" s="93">
        <v>414</v>
      </c>
      <c r="O758" s="4">
        <f t="shared" si="377"/>
        <v>414</v>
      </c>
      <c r="P758" s="9"/>
    </row>
    <row r="759" spans="1:16" s="8" customFormat="1" ht="14.4" x14ac:dyDescent="0.25">
      <c r="A759" s="35">
        <f>IF(I759&lt;&gt;"",1+MAX($A$1:A758),"")</f>
        <v>560</v>
      </c>
      <c r="B759" s="37" t="s">
        <v>637</v>
      </c>
      <c r="C759" s="37" t="s">
        <v>657</v>
      </c>
      <c r="E759" s="33" t="s">
        <v>683</v>
      </c>
      <c r="F759" s="6">
        <v>1</v>
      </c>
      <c r="G759" s="1">
        <v>0</v>
      </c>
      <c r="H759" s="2">
        <f t="shared" si="374"/>
        <v>1</v>
      </c>
      <c r="I759" s="15" t="s">
        <v>35</v>
      </c>
      <c r="J759" s="95">
        <v>114</v>
      </c>
      <c r="K759" s="40">
        <f t="shared" si="375"/>
        <v>114</v>
      </c>
      <c r="L759" s="40">
        <v>300</v>
      </c>
      <c r="M759" s="40">
        <f t="shared" si="376"/>
        <v>300</v>
      </c>
      <c r="N759" s="93">
        <v>414</v>
      </c>
      <c r="O759" s="4">
        <f t="shared" si="377"/>
        <v>414</v>
      </c>
      <c r="P759" s="9"/>
    </row>
    <row r="760" spans="1:16" s="8" customFormat="1" ht="14.4" x14ac:dyDescent="0.25">
      <c r="A760" s="35">
        <f>IF(I760&lt;&gt;"",1+MAX($A$1:A759),"")</f>
        <v>561</v>
      </c>
      <c r="B760" s="37" t="s">
        <v>637</v>
      </c>
      <c r="C760" s="37" t="s">
        <v>657</v>
      </c>
      <c r="E760" s="33" t="s">
        <v>684</v>
      </c>
      <c r="F760" s="6">
        <v>1</v>
      </c>
      <c r="G760" s="1">
        <v>0</v>
      </c>
      <c r="H760" s="2">
        <f t="shared" si="374"/>
        <v>1</v>
      </c>
      <c r="I760" s="15" t="s">
        <v>35</v>
      </c>
      <c r="J760" s="95">
        <v>114</v>
      </c>
      <c r="K760" s="40">
        <f t="shared" si="375"/>
        <v>114</v>
      </c>
      <c r="L760" s="40">
        <v>300</v>
      </c>
      <c r="M760" s="40">
        <f t="shared" si="376"/>
        <v>300</v>
      </c>
      <c r="N760" s="93">
        <v>414</v>
      </c>
      <c r="O760" s="4">
        <f t="shared" si="377"/>
        <v>414</v>
      </c>
      <c r="P760" s="9"/>
    </row>
    <row r="761" spans="1:16" s="8" customFormat="1" ht="14.4" x14ac:dyDescent="0.25">
      <c r="A761" s="35">
        <f>IF(I761&lt;&gt;"",1+MAX($A$1:A760),"")</f>
        <v>562</v>
      </c>
      <c r="B761" s="37" t="s">
        <v>637</v>
      </c>
      <c r="C761" s="37" t="s">
        <v>657</v>
      </c>
      <c r="E761" s="33" t="s">
        <v>685</v>
      </c>
      <c r="F761" s="6">
        <v>1</v>
      </c>
      <c r="G761" s="1">
        <v>0</v>
      </c>
      <c r="H761" s="2">
        <f t="shared" si="374"/>
        <v>1</v>
      </c>
      <c r="I761" s="15" t="s">
        <v>35</v>
      </c>
      <c r="J761" s="95">
        <v>142.5</v>
      </c>
      <c r="K761" s="40">
        <f t="shared" si="375"/>
        <v>142.5</v>
      </c>
      <c r="L761" s="40">
        <v>375</v>
      </c>
      <c r="M761" s="40">
        <f t="shared" si="376"/>
        <v>375</v>
      </c>
      <c r="N761" s="93">
        <v>517.5</v>
      </c>
      <c r="O761" s="4">
        <f t="shared" si="377"/>
        <v>517.5</v>
      </c>
      <c r="P761" s="9"/>
    </row>
    <row r="762" spans="1:16" s="8" customFormat="1" ht="14.4" x14ac:dyDescent="0.25">
      <c r="A762" s="35">
        <f>IF(I762&lt;&gt;"",1+MAX($A$1:A761),"")</f>
        <v>563</v>
      </c>
      <c r="B762" s="37" t="s">
        <v>637</v>
      </c>
      <c r="C762" s="37" t="s">
        <v>657</v>
      </c>
      <c r="E762" s="33" t="s">
        <v>686</v>
      </c>
      <c r="F762" s="6">
        <v>1</v>
      </c>
      <c r="G762" s="1">
        <v>0</v>
      </c>
      <c r="H762" s="2">
        <f t="shared" si="374"/>
        <v>1</v>
      </c>
      <c r="I762" s="15" t="s">
        <v>35</v>
      </c>
      <c r="J762" s="95">
        <v>142.5</v>
      </c>
      <c r="K762" s="40">
        <f t="shared" si="375"/>
        <v>142.5</v>
      </c>
      <c r="L762" s="40">
        <v>375</v>
      </c>
      <c r="M762" s="40">
        <f t="shared" si="376"/>
        <v>375</v>
      </c>
      <c r="N762" s="93">
        <v>517.5</v>
      </c>
      <c r="O762" s="4">
        <f t="shared" si="377"/>
        <v>517.5</v>
      </c>
      <c r="P762" s="9"/>
    </row>
    <row r="763" spans="1:16" s="8" customFormat="1" ht="14.4" x14ac:dyDescent="0.25">
      <c r="A763" s="35">
        <f>IF(I763&lt;&gt;"",1+MAX($A$1:A762),"")</f>
        <v>564</v>
      </c>
      <c r="B763" s="37" t="s">
        <v>637</v>
      </c>
      <c r="C763" s="37" t="s">
        <v>657</v>
      </c>
      <c r="E763" s="33" t="s">
        <v>687</v>
      </c>
      <c r="F763" s="6">
        <v>1</v>
      </c>
      <c r="G763" s="1">
        <v>0</v>
      </c>
      <c r="H763" s="2">
        <f t="shared" si="374"/>
        <v>1</v>
      </c>
      <c r="I763" s="15" t="s">
        <v>35</v>
      </c>
      <c r="J763" s="95">
        <v>114</v>
      </c>
      <c r="K763" s="40">
        <f t="shared" si="375"/>
        <v>114</v>
      </c>
      <c r="L763" s="40">
        <v>300</v>
      </c>
      <c r="M763" s="40">
        <f t="shared" si="376"/>
        <v>300</v>
      </c>
      <c r="N763" s="93">
        <v>414</v>
      </c>
      <c r="O763" s="4">
        <f t="shared" si="377"/>
        <v>414</v>
      </c>
      <c r="P763" s="9"/>
    </row>
    <row r="764" spans="1:16" x14ac:dyDescent="0.25">
      <c r="A764" s="35" t="str">
        <f>IF(I764&lt;&gt;"",1+MAX($A$1:A763),"")</f>
        <v/>
      </c>
      <c r="B764" s="37"/>
      <c r="C764" s="37"/>
      <c r="D764" s="23"/>
      <c r="E764" s="24"/>
      <c r="F764" s="6">
        <v>1</v>
      </c>
      <c r="G764" s="8"/>
      <c r="H764" s="8"/>
      <c r="J764" s="40"/>
      <c r="K764" s="40"/>
      <c r="L764" s="40"/>
      <c r="M764" s="40"/>
      <c r="N764" s="8"/>
      <c r="O764" s="8"/>
      <c r="P764" s="9"/>
    </row>
    <row r="765" spans="1:16" ht="18" x14ac:dyDescent="0.25">
      <c r="A765" s="35" t="str">
        <f>IF(I765&lt;&gt;"",1+MAX($A$1:A764),"")</f>
        <v/>
      </c>
      <c r="B765" s="66"/>
      <c r="C765" s="67"/>
      <c r="D765" s="23"/>
      <c r="E765" s="58" t="s">
        <v>628</v>
      </c>
      <c r="F765" s="6"/>
      <c r="G765" s="8"/>
      <c r="H765" s="8"/>
      <c r="J765" s="40"/>
      <c r="K765" s="40"/>
      <c r="L765" s="40"/>
      <c r="M765" s="40"/>
      <c r="N765" s="8"/>
      <c r="O765" s="8"/>
      <c r="P765" s="25"/>
    </row>
    <row r="766" spans="1:16" x14ac:dyDescent="0.25">
      <c r="A766" s="35" t="str">
        <f>IF(I766&lt;&gt;"",1+MAX($A$1:A765),"")</f>
        <v/>
      </c>
      <c r="B766" s="66"/>
      <c r="C766" s="67"/>
      <c r="D766" s="23"/>
      <c r="E766" s="24"/>
      <c r="F766" s="6"/>
      <c r="G766" s="8"/>
      <c r="H766" s="8"/>
      <c r="J766" s="40"/>
      <c r="K766" s="40"/>
      <c r="L766" s="40"/>
      <c r="M766" s="40"/>
      <c r="N766" s="8"/>
      <c r="O766" s="8"/>
      <c r="P766" s="9"/>
    </row>
    <row r="767" spans="1:16" x14ac:dyDescent="0.25">
      <c r="A767" s="35" t="str">
        <f>IF(I767&lt;&gt;"",1+MAX($A$1:A766),"")</f>
        <v/>
      </c>
      <c r="B767" s="66"/>
      <c r="C767" s="67"/>
      <c r="D767" s="47"/>
      <c r="E767" s="55" t="s">
        <v>636</v>
      </c>
      <c r="F767" s="6"/>
      <c r="G767" s="81"/>
      <c r="H767" s="8"/>
      <c r="J767" s="40"/>
      <c r="K767" s="40"/>
      <c r="L767" s="40"/>
      <c r="M767" s="40"/>
      <c r="N767" s="8"/>
      <c r="O767" s="8"/>
      <c r="P767" s="25"/>
    </row>
    <row r="768" spans="1:16" s="8" customFormat="1" ht="14.4" x14ac:dyDescent="0.25">
      <c r="A768" s="35">
        <f>IF(I768&lt;&gt;"",1+MAX($A$1:A767),"")</f>
        <v>565</v>
      </c>
      <c r="B768" s="37" t="s">
        <v>637</v>
      </c>
      <c r="C768" s="37" t="s">
        <v>688</v>
      </c>
      <c r="E768" s="33" t="s">
        <v>689</v>
      </c>
      <c r="F768" s="6">
        <v>1</v>
      </c>
      <c r="G768" s="1">
        <v>0</v>
      </c>
      <c r="H768" s="2">
        <f>F768*(1+G768)</f>
        <v>1</v>
      </c>
      <c r="I768" s="15" t="s">
        <v>35</v>
      </c>
      <c r="J768" s="95">
        <v>199.5</v>
      </c>
      <c r="K768" s="40">
        <f t="shared" ref="K768:K772" si="378">J768*H768</f>
        <v>199.5</v>
      </c>
      <c r="L768" s="40">
        <v>525</v>
      </c>
      <c r="M768" s="40">
        <f t="shared" ref="M768:M772" si="379">L768*H768</f>
        <v>525</v>
      </c>
      <c r="N768" s="93">
        <v>724.5</v>
      </c>
      <c r="O768" s="4">
        <f t="shared" ref="O768:O772" si="380">N768*H768</f>
        <v>724.5</v>
      </c>
      <c r="P768" s="9"/>
    </row>
    <row r="769" spans="1:16" s="8" customFormat="1" ht="14.4" x14ac:dyDescent="0.25">
      <c r="A769" s="35">
        <f>IF(I769&lt;&gt;"",1+MAX($A$1:A768),"")</f>
        <v>566</v>
      </c>
      <c r="B769" s="37" t="s">
        <v>637</v>
      </c>
      <c r="C769" s="37" t="s">
        <v>688</v>
      </c>
      <c r="E769" s="33" t="s">
        <v>690</v>
      </c>
      <c r="F769" s="6">
        <v>1</v>
      </c>
      <c r="G769" s="1">
        <v>0</v>
      </c>
      <c r="H769" s="2">
        <f t="shared" ref="H769:H772" si="381">F769*(1+G769)</f>
        <v>1</v>
      </c>
      <c r="I769" s="15" t="s">
        <v>35</v>
      </c>
      <c r="J769" s="95">
        <v>177.55499999999998</v>
      </c>
      <c r="K769" s="40">
        <f t="shared" si="378"/>
        <v>177.55499999999998</v>
      </c>
      <c r="L769" s="40">
        <v>467.24999999999994</v>
      </c>
      <c r="M769" s="40">
        <f t="shared" si="379"/>
        <v>467.24999999999994</v>
      </c>
      <c r="N769" s="93">
        <v>644.80499999999995</v>
      </c>
      <c r="O769" s="4">
        <f t="shared" si="380"/>
        <v>644.80499999999995</v>
      </c>
      <c r="P769" s="9"/>
    </row>
    <row r="770" spans="1:16" s="8" customFormat="1" ht="14.4" x14ac:dyDescent="0.25">
      <c r="A770" s="35">
        <f>IF(I770&lt;&gt;"",1+MAX($A$1:A769),"")</f>
        <v>567</v>
      </c>
      <c r="B770" s="37" t="s">
        <v>637</v>
      </c>
      <c r="C770" s="37" t="s">
        <v>688</v>
      </c>
      <c r="E770" s="33" t="s">
        <v>691</v>
      </c>
      <c r="F770" s="6">
        <v>1</v>
      </c>
      <c r="G770" s="1">
        <v>0</v>
      </c>
      <c r="H770" s="2">
        <f t="shared" si="381"/>
        <v>1</v>
      </c>
      <c r="I770" s="15" t="s">
        <v>35</v>
      </c>
      <c r="J770" s="95">
        <v>332.5</v>
      </c>
      <c r="K770" s="40">
        <f t="shared" si="378"/>
        <v>332.5</v>
      </c>
      <c r="L770" s="40">
        <v>875</v>
      </c>
      <c r="M770" s="40">
        <f t="shared" si="379"/>
        <v>875</v>
      </c>
      <c r="N770" s="93">
        <v>1207.5</v>
      </c>
      <c r="O770" s="4">
        <f t="shared" si="380"/>
        <v>1207.5</v>
      </c>
      <c r="P770" s="9"/>
    </row>
    <row r="771" spans="1:16" s="8" customFormat="1" ht="14.4" x14ac:dyDescent="0.25">
      <c r="A771" s="35">
        <f>IF(I771&lt;&gt;"",1+MAX($A$1:A770),"")</f>
        <v>568</v>
      </c>
      <c r="B771" s="37" t="s">
        <v>637</v>
      </c>
      <c r="C771" s="37" t="s">
        <v>688</v>
      </c>
      <c r="E771" s="33" t="s">
        <v>692</v>
      </c>
      <c r="F771" s="6">
        <v>1</v>
      </c>
      <c r="G771" s="1">
        <v>0</v>
      </c>
      <c r="H771" s="2">
        <f t="shared" si="381"/>
        <v>1</v>
      </c>
      <c r="I771" s="15" t="s">
        <v>35</v>
      </c>
      <c r="J771" s="95">
        <v>199.5</v>
      </c>
      <c r="K771" s="40">
        <f t="shared" si="378"/>
        <v>199.5</v>
      </c>
      <c r="L771" s="40">
        <v>525</v>
      </c>
      <c r="M771" s="40">
        <f t="shared" si="379"/>
        <v>525</v>
      </c>
      <c r="N771" s="93">
        <v>724.5</v>
      </c>
      <c r="O771" s="4">
        <f t="shared" si="380"/>
        <v>724.5</v>
      </c>
      <c r="P771" s="9"/>
    </row>
    <row r="772" spans="1:16" s="8" customFormat="1" ht="14.4" x14ac:dyDescent="0.25">
      <c r="A772" s="35">
        <f>IF(I772&lt;&gt;"",1+MAX($A$1:A771),"")</f>
        <v>569</v>
      </c>
      <c r="B772" s="37" t="s">
        <v>637</v>
      </c>
      <c r="C772" s="37" t="s">
        <v>688</v>
      </c>
      <c r="E772" s="33" t="s">
        <v>693</v>
      </c>
      <c r="F772" s="6">
        <v>1</v>
      </c>
      <c r="G772" s="1">
        <v>0</v>
      </c>
      <c r="H772" s="2">
        <f t="shared" si="381"/>
        <v>1</v>
      </c>
      <c r="I772" s="15" t="s">
        <v>35</v>
      </c>
      <c r="J772" s="95">
        <v>188.19500000000002</v>
      </c>
      <c r="K772" s="40">
        <f t="shared" si="378"/>
        <v>188.19500000000002</v>
      </c>
      <c r="L772" s="40">
        <v>495.25000000000006</v>
      </c>
      <c r="M772" s="40">
        <f t="shared" si="379"/>
        <v>495.25000000000006</v>
      </c>
      <c r="N772" s="93">
        <v>683.44500000000005</v>
      </c>
      <c r="O772" s="4">
        <f t="shared" si="380"/>
        <v>683.44500000000005</v>
      </c>
      <c r="P772" s="9"/>
    </row>
    <row r="773" spans="1:16" s="8" customFormat="1" ht="14.4" x14ac:dyDescent="0.25">
      <c r="A773" s="35">
        <f>IF(I773&lt;&gt;"",1+MAX($A$1:A772),"")</f>
        <v>570</v>
      </c>
      <c r="B773" s="37" t="s">
        <v>637</v>
      </c>
      <c r="C773" s="37" t="s">
        <v>688</v>
      </c>
      <c r="E773" s="33" t="s">
        <v>694</v>
      </c>
      <c r="F773" s="6">
        <v>1</v>
      </c>
      <c r="G773" s="1">
        <v>0</v>
      </c>
      <c r="H773" s="2">
        <f>F773*(1+G773)</f>
        <v>1</v>
      </c>
      <c r="I773" s="15" t="s">
        <v>35</v>
      </c>
      <c r="J773" s="95">
        <v>166.25</v>
      </c>
      <c r="K773" s="40">
        <f>J773*H773</f>
        <v>166.25</v>
      </c>
      <c r="L773" s="40">
        <v>437.5</v>
      </c>
      <c r="M773" s="40">
        <f>L773*H773</f>
        <v>437.5</v>
      </c>
      <c r="N773" s="93">
        <v>603.75</v>
      </c>
      <c r="O773" s="4">
        <f>N773*H773</f>
        <v>603.75</v>
      </c>
      <c r="P773" s="9"/>
    </row>
    <row r="774" spans="1:16" s="8" customFormat="1" ht="14.4" x14ac:dyDescent="0.25">
      <c r="A774" s="35">
        <f>IF(I774&lt;&gt;"",1+MAX($A$1:A773),"")</f>
        <v>571</v>
      </c>
      <c r="B774" s="37" t="s">
        <v>637</v>
      </c>
      <c r="C774" s="37" t="s">
        <v>688</v>
      </c>
      <c r="E774" s="33" t="s">
        <v>695</v>
      </c>
      <c r="F774" s="6">
        <v>1</v>
      </c>
      <c r="G774" s="1">
        <v>0</v>
      </c>
      <c r="H774" s="2">
        <f>F774*(1+G774)</f>
        <v>1</v>
      </c>
      <c r="I774" s="15" t="s">
        <v>35</v>
      </c>
      <c r="J774" s="95">
        <v>166.25</v>
      </c>
      <c r="K774" s="40">
        <f>J774*H774</f>
        <v>166.25</v>
      </c>
      <c r="L774" s="40">
        <v>437.5</v>
      </c>
      <c r="M774" s="40">
        <f>L774*H774</f>
        <v>437.5</v>
      </c>
      <c r="N774" s="93">
        <v>603.75</v>
      </c>
      <c r="O774" s="4">
        <f>N774*H774</f>
        <v>603.75</v>
      </c>
      <c r="P774" s="9"/>
    </row>
    <row r="775" spans="1:16" s="8" customFormat="1" ht="14.4" x14ac:dyDescent="0.25">
      <c r="A775" s="35">
        <f>IF(I775&lt;&gt;"",1+MAX($A$1:A774),"")</f>
        <v>572</v>
      </c>
      <c r="B775" s="37" t="s">
        <v>637</v>
      </c>
      <c r="C775" s="37" t="s">
        <v>688</v>
      </c>
      <c r="E775" s="33" t="s">
        <v>696</v>
      </c>
      <c r="F775" s="6">
        <v>1</v>
      </c>
      <c r="G775" s="1">
        <v>0</v>
      </c>
      <c r="H775" s="2">
        <f t="shared" ref="H775:H779" si="382">F775*(1+G775)</f>
        <v>1</v>
      </c>
      <c r="I775" s="15" t="s">
        <v>35</v>
      </c>
      <c r="J775" s="95">
        <v>239.4</v>
      </c>
      <c r="K775" s="40">
        <f t="shared" ref="K775:K779" si="383">J775*H775</f>
        <v>239.4</v>
      </c>
      <c r="L775" s="40">
        <v>630</v>
      </c>
      <c r="M775" s="40">
        <f t="shared" ref="M775:M779" si="384">L775*H775</f>
        <v>630</v>
      </c>
      <c r="N775" s="93">
        <v>869.4</v>
      </c>
      <c r="O775" s="4">
        <f t="shared" ref="O775:O779" si="385">N775*H775</f>
        <v>869.4</v>
      </c>
      <c r="P775" s="9"/>
    </row>
    <row r="776" spans="1:16" s="8" customFormat="1" ht="14.4" x14ac:dyDescent="0.25">
      <c r="A776" s="35">
        <f>IF(I776&lt;&gt;"",1+MAX($A$1:A775),"")</f>
        <v>573</v>
      </c>
      <c r="B776" s="37" t="s">
        <v>637</v>
      </c>
      <c r="C776" s="37" t="s">
        <v>688</v>
      </c>
      <c r="E776" s="33" t="s">
        <v>697</v>
      </c>
      <c r="F776" s="6">
        <v>1</v>
      </c>
      <c r="G776" s="1">
        <v>0</v>
      </c>
      <c r="H776" s="2">
        <f t="shared" si="382"/>
        <v>1</v>
      </c>
      <c r="I776" s="15" t="s">
        <v>35</v>
      </c>
      <c r="J776" s="95">
        <v>232.75</v>
      </c>
      <c r="K776" s="40">
        <f t="shared" si="383"/>
        <v>232.75</v>
      </c>
      <c r="L776" s="40">
        <v>612.5</v>
      </c>
      <c r="M776" s="40">
        <f t="shared" si="384"/>
        <v>612.5</v>
      </c>
      <c r="N776" s="93">
        <v>845.25</v>
      </c>
      <c r="O776" s="4">
        <f t="shared" si="385"/>
        <v>845.25</v>
      </c>
      <c r="P776" s="9"/>
    </row>
    <row r="777" spans="1:16" s="8" customFormat="1" ht="14.4" x14ac:dyDescent="0.25">
      <c r="A777" s="35">
        <f>IF(I777&lt;&gt;"",1+MAX($A$1:A776),"")</f>
        <v>574</v>
      </c>
      <c r="B777" s="37" t="s">
        <v>637</v>
      </c>
      <c r="C777" s="37" t="s">
        <v>688</v>
      </c>
      <c r="E777" s="33" t="s">
        <v>698</v>
      </c>
      <c r="F777" s="6">
        <v>1</v>
      </c>
      <c r="G777" s="1">
        <v>0</v>
      </c>
      <c r="H777" s="2">
        <f t="shared" si="382"/>
        <v>1</v>
      </c>
      <c r="I777" s="15" t="s">
        <v>35</v>
      </c>
      <c r="J777" s="95">
        <v>188.19500000000002</v>
      </c>
      <c r="K777" s="40">
        <f t="shared" si="383"/>
        <v>188.19500000000002</v>
      </c>
      <c r="L777" s="40">
        <v>495.25000000000006</v>
      </c>
      <c r="M777" s="40">
        <f t="shared" si="384"/>
        <v>495.25000000000006</v>
      </c>
      <c r="N777" s="93">
        <v>683.44500000000005</v>
      </c>
      <c r="O777" s="4">
        <f t="shared" si="385"/>
        <v>683.44500000000005</v>
      </c>
      <c r="P777" s="9"/>
    </row>
    <row r="778" spans="1:16" s="8" customFormat="1" ht="14.4" x14ac:dyDescent="0.25">
      <c r="A778" s="35">
        <f>IF(I778&lt;&gt;"",1+MAX($A$1:A777),"")</f>
        <v>575</v>
      </c>
      <c r="B778" s="37" t="s">
        <v>637</v>
      </c>
      <c r="C778" s="37" t="s">
        <v>688</v>
      </c>
      <c r="E778" s="33" t="s">
        <v>699</v>
      </c>
      <c r="F778" s="6">
        <v>1</v>
      </c>
      <c r="G778" s="1">
        <v>0</v>
      </c>
      <c r="H778" s="2">
        <f t="shared" si="382"/>
        <v>1</v>
      </c>
      <c r="I778" s="15" t="s">
        <v>35</v>
      </c>
      <c r="J778" s="95">
        <v>273.60000000000002</v>
      </c>
      <c r="K778" s="40">
        <f t="shared" si="383"/>
        <v>273.60000000000002</v>
      </c>
      <c r="L778" s="40">
        <v>720</v>
      </c>
      <c r="M778" s="40">
        <f t="shared" si="384"/>
        <v>720</v>
      </c>
      <c r="N778" s="93">
        <v>993.6</v>
      </c>
      <c r="O778" s="4">
        <f t="shared" si="385"/>
        <v>993.6</v>
      </c>
      <c r="P778" s="9"/>
    </row>
    <row r="779" spans="1:16" s="8" customFormat="1" ht="14.4" x14ac:dyDescent="0.25">
      <c r="A779" s="35">
        <f>IF(I779&lt;&gt;"",1+MAX($A$1:A778),"")</f>
        <v>576</v>
      </c>
      <c r="B779" s="37"/>
      <c r="C779" s="37"/>
      <c r="E779" s="33" t="s">
        <v>700</v>
      </c>
      <c r="F779" s="6">
        <v>1</v>
      </c>
      <c r="G779" s="1">
        <v>0</v>
      </c>
      <c r="H779" s="2">
        <f t="shared" si="382"/>
        <v>1</v>
      </c>
      <c r="I779" s="15" t="s">
        <v>35</v>
      </c>
      <c r="J779" s="95">
        <v>225.83400000000003</v>
      </c>
      <c r="K779" s="40">
        <f t="shared" si="383"/>
        <v>225.83400000000003</v>
      </c>
      <c r="L779" s="40">
        <v>594.30000000000007</v>
      </c>
      <c r="M779" s="40">
        <f t="shared" si="384"/>
        <v>594.30000000000007</v>
      </c>
      <c r="N779" s="93">
        <v>820.13400000000013</v>
      </c>
      <c r="O779" s="4">
        <f t="shared" si="385"/>
        <v>820.13400000000013</v>
      </c>
      <c r="P779" s="9"/>
    </row>
    <row r="780" spans="1:16" x14ac:dyDescent="0.25">
      <c r="A780" s="35" t="str">
        <f>IF(I780&lt;&gt;"",1+MAX($A$1:A779),"")</f>
        <v/>
      </c>
      <c r="B780" s="66"/>
      <c r="C780" s="67"/>
      <c r="D780" s="23"/>
      <c r="E780" s="24"/>
      <c r="F780" s="6"/>
      <c r="G780" s="8"/>
      <c r="H780" s="8"/>
      <c r="J780" s="40"/>
      <c r="K780" s="40"/>
      <c r="L780" s="40"/>
      <c r="M780" s="40"/>
      <c r="N780" s="8"/>
      <c r="O780" s="8"/>
      <c r="P780" s="9"/>
    </row>
    <row r="781" spans="1:16" x14ac:dyDescent="0.25">
      <c r="A781" s="35" t="str">
        <f>IF(I781&lt;&gt;"",1+MAX($A$1:A780),"")</f>
        <v/>
      </c>
      <c r="B781" s="66"/>
      <c r="C781" s="67"/>
      <c r="D781" s="47"/>
      <c r="E781" s="55" t="s">
        <v>652</v>
      </c>
      <c r="F781" s="6"/>
      <c r="G781" s="81"/>
      <c r="H781" s="8"/>
      <c r="J781" s="40"/>
      <c r="K781" s="40"/>
      <c r="L781" s="40"/>
      <c r="M781" s="40"/>
      <c r="N781" s="8"/>
      <c r="O781" s="8"/>
      <c r="P781" s="25"/>
    </row>
    <row r="782" spans="1:16" s="8" customFormat="1" ht="28.8" x14ac:dyDescent="0.25">
      <c r="A782" s="35">
        <f>IF(I782&lt;&gt;"",1+MAX($A$1:A781),"")</f>
        <v>577</v>
      </c>
      <c r="B782" s="37" t="s">
        <v>637</v>
      </c>
      <c r="C782" s="37" t="s">
        <v>688</v>
      </c>
      <c r="E782" s="33" t="s">
        <v>653</v>
      </c>
      <c r="F782" s="6">
        <f>SUM(F768:F779)</f>
        <v>12</v>
      </c>
      <c r="G782" s="1">
        <v>0</v>
      </c>
      <c r="H782" s="2">
        <f>F782*(1+G782)</f>
        <v>12</v>
      </c>
      <c r="I782" s="15" t="s">
        <v>35</v>
      </c>
      <c r="J782" s="95">
        <v>240</v>
      </c>
      <c r="K782" s="96">
        <f t="shared" ref="K782" si="386">J782*H782</f>
        <v>2880</v>
      </c>
      <c r="L782" s="95">
        <v>510.00000000000006</v>
      </c>
      <c r="M782" s="96">
        <f t="shared" ref="M782" si="387">L782*H782</f>
        <v>6120.0000000000009</v>
      </c>
      <c r="N782" s="95">
        <v>750</v>
      </c>
      <c r="O782" s="4">
        <f t="shared" ref="O782" si="388">N782*H782</f>
        <v>9000</v>
      </c>
      <c r="P782" s="9"/>
    </row>
    <row r="783" spans="1:16" x14ac:dyDescent="0.25">
      <c r="A783" s="35" t="str">
        <f>IF(I783&lt;&gt;"",1+MAX($A$1:A782),"")</f>
        <v/>
      </c>
      <c r="B783" s="66"/>
      <c r="C783" s="67"/>
      <c r="D783" s="23"/>
      <c r="E783" s="24"/>
      <c r="F783" s="6"/>
      <c r="G783" s="8"/>
      <c r="H783" s="8"/>
      <c r="J783" s="40"/>
      <c r="K783" s="40"/>
      <c r="L783" s="40"/>
      <c r="M783" s="40"/>
      <c r="N783" s="8"/>
      <c r="O783" s="8"/>
      <c r="P783" s="9"/>
    </row>
    <row r="784" spans="1:16" x14ac:dyDescent="0.25">
      <c r="A784" s="35" t="str">
        <f>IF(I784&lt;&gt;"",1+MAX($A$1:A783),"")</f>
        <v/>
      </c>
      <c r="B784" s="66"/>
      <c r="C784" s="67"/>
      <c r="D784" s="47"/>
      <c r="E784" s="55" t="s">
        <v>654</v>
      </c>
      <c r="F784" s="6"/>
      <c r="G784" s="81"/>
      <c r="H784" s="8"/>
      <c r="J784" s="40"/>
      <c r="K784" s="40"/>
      <c r="L784" s="40"/>
      <c r="M784" s="40"/>
      <c r="N784" s="8"/>
      <c r="O784" s="8"/>
      <c r="P784" s="25"/>
    </row>
    <row r="785" spans="1:16" s="8" customFormat="1" ht="14.4" x14ac:dyDescent="0.25">
      <c r="A785" s="35">
        <f>IF(I785&lt;&gt;"",1+MAX($A$1:A784),"")</f>
        <v>578</v>
      </c>
      <c r="B785" s="37" t="s">
        <v>637</v>
      </c>
      <c r="C785" s="37" t="s">
        <v>688</v>
      </c>
      <c r="E785" s="33" t="s">
        <v>701</v>
      </c>
      <c r="F785" s="6">
        <v>1</v>
      </c>
      <c r="G785" s="1">
        <v>0</v>
      </c>
      <c r="H785" s="2">
        <f>F785*(1+G785)</f>
        <v>1</v>
      </c>
      <c r="I785" s="15" t="s">
        <v>35</v>
      </c>
      <c r="J785" s="95">
        <v>477.09000000000003</v>
      </c>
      <c r="K785" s="40">
        <f>J785*H785</f>
        <v>477.09000000000003</v>
      </c>
      <c r="L785" s="40">
        <v>1255.5</v>
      </c>
      <c r="M785" s="40">
        <f>L785*H785</f>
        <v>1255.5</v>
      </c>
      <c r="N785" s="93">
        <v>1732.5900000000001</v>
      </c>
      <c r="O785" s="4">
        <f>N785*H785</f>
        <v>1732.5900000000001</v>
      </c>
      <c r="P785" s="9"/>
    </row>
    <row r="786" spans="1:16" s="8" customFormat="1" ht="14.4" x14ac:dyDescent="0.25">
      <c r="A786" s="35">
        <f>IF(I786&lt;&gt;"",1+MAX($A$1:A785),"")</f>
        <v>579</v>
      </c>
      <c r="B786" s="37" t="s">
        <v>637</v>
      </c>
      <c r="C786" s="37" t="s">
        <v>688</v>
      </c>
      <c r="E786" s="33" t="s">
        <v>702</v>
      </c>
      <c r="F786" s="6">
        <v>1</v>
      </c>
      <c r="G786" s="1">
        <v>0</v>
      </c>
      <c r="H786" s="2">
        <f t="shared" ref="H786:H798" si="389">F786*(1+G786)</f>
        <v>1</v>
      </c>
      <c r="I786" s="15" t="s">
        <v>35</v>
      </c>
      <c r="J786" s="95">
        <v>179.55</v>
      </c>
      <c r="K786" s="40">
        <f t="shared" ref="K786:K798" si="390">J786*H786</f>
        <v>179.55</v>
      </c>
      <c r="L786" s="40">
        <v>472.5</v>
      </c>
      <c r="M786" s="40">
        <f t="shared" ref="M786:M798" si="391">L786*H786</f>
        <v>472.5</v>
      </c>
      <c r="N786" s="93">
        <v>652.04999999999995</v>
      </c>
      <c r="O786" s="4">
        <f t="shared" ref="O786:O798" si="392">N786*H786</f>
        <v>652.04999999999995</v>
      </c>
      <c r="P786" s="9"/>
    </row>
    <row r="787" spans="1:16" s="8" customFormat="1" ht="28.8" x14ac:dyDescent="0.25">
      <c r="A787" s="35">
        <f>IF(I787&lt;&gt;"",1+MAX($A$1:A786),"")</f>
        <v>580</v>
      </c>
      <c r="B787" s="37" t="s">
        <v>637</v>
      </c>
      <c r="C787" s="37" t="s">
        <v>688</v>
      </c>
      <c r="E787" s="33" t="s">
        <v>703</v>
      </c>
      <c r="F787" s="6">
        <v>1</v>
      </c>
      <c r="G787" s="1">
        <v>0</v>
      </c>
      <c r="H787" s="2">
        <f t="shared" si="389"/>
        <v>1</v>
      </c>
      <c r="I787" s="15" t="s">
        <v>35</v>
      </c>
      <c r="J787" s="95">
        <v>1218.6280800000002</v>
      </c>
      <c r="K787" s="40">
        <f t="shared" si="390"/>
        <v>1218.6280800000002</v>
      </c>
      <c r="L787" s="40">
        <v>3206.9160000000002</v>
      </c>
      <c r="M787" s="40">
        <f t="shared" si="391"/>
        <v>3206.9160000000002</v>
      </c>
      <c r="N787" s="93">
        <v>4425.5440800000006</v>
      </c>
      <c r="O787" s="4">
        <f t="shared" si="392"/>
        <v>4425.5440800000006</v>
      </c>
      <c r="P787" s="9"/>
    </row>
    <row r="788" spans="1:16" s="8" customFormat="1" ht="14.4" x14ac:dyDescent="0.25">
      <c r="A788" s="35">
        <f>IF(I788&lt;&gt;"",1+MAX($A$1:A787),"")</f>
        <v>581</v>
      </c>
      <c r="B788" s="37" t="s">
        <v>637</v>
      </c>
      <c r="C788" s="37" t="s">
        <v>688</v>
      </c>
      <c r="E788" s="33" t="s">
        <v>704</v>
      </c>
      <c r="F788" s="6">
        <v>1</v>
      </c>
      <c r="G788" s="1">
        <v>0</v>
      </c>
      <c r="H788" s="2">
        <f t="shared" si="389"/>
        <v>1</v>
      </c>
      <c r="I788" s="15" t="s">
        <v>35</v>
      </c>
      <c r="J788" s="95">
        <v>196.65</v>
      </c>
      <c r="K788" s="40">
        <f t="shared" si="390"/>
        <v>196.65</v>
      </c>
      <c r="L788" s="40">
        <v>517.5</v>
      </c>
      <c r="M788" s="40">
        <f t="shared" si="391"/>
        <v>517.5</v>
      </c>
      <c r="N788" s="93">
        <v>714.15</v>
      </c>
      <c r="O788" s="4">
        <f t="shared" si="392"/>
        <v>714.15</v>
      </c>
      <c r="P788" s="9"/>
    </row>
    <row r="789" spans="1:16" s="8" customFormat="1" ht="28.8" x14ac:dyDescent="0.25">
      <c r="A789" s="35">
        <f>IF(I789&lt;&gt;"",1+MAX($A$1:A788),"")</f>
        <v>582</v>
      </c>
      <c r="B789" s="37" t="s">
        <v>637</v>
      </c>
      <c r="C789" s="37" t="s">
        <v>688</v>
      </c>
      <c r="E789" s="33" t="s">
        <v>705</v>
      </c>
      <c r="F789" s="6">
        <v>1</v>
      </c>
      <c r="G789" s="1">
        <v>0</v>
      </c>
      <c r="H789" s="2">
        <f t="shared" si="389"/>
        <v>1</v>
      </c>
      <c r="I789" s="15" t="s">
        <v>35</v>
      </c>
      <c r="J789" s="95">
        <v>2761.65</v>
      </c>
      <c r="K789" s="40">
        <f t="shared" si="390"/>
        <v>2761.65</v>
      </c>
      <c r="L789" s="40">
        <v>7267.5</v>
      </c>
      <c r="M789" s="40">
        <f t="shared" si="391"/>
        <v>7267.5</v>
      </c>
      <c r="N789" s="93">
        <v>10029.15</v>
      </c>
      <c r="O789" s="4">
        <f t="shared" si="392"/>
        <v>10029.15</v>
      </c>
      <c r="P789" s="9"/>
    </row>
    <row r="790" spans="1:16" s="8" customFormat="1" ht="14.4" x14ac:dyDescent="0.25">
      <c r="A790" s="35">
        <f>IF(I790&lt;&gt;"",1+MAX($A$1:A789),"")</f>
        <v>583</v>
      </c>
      <c r="B790" s="37" t="s">
        <v>637</v>
      </c>
      <c r="C790" s="37" t="s">
        <v>688</v>
      </c>
      <c r="E790" s="33" t="s">
        <v>706</v>
      </c>
      <c r="F790" s="6">
        <v>1</v>
      </c>
      <c r="G790" s="1">
        <v>0</v>
      </c>
      <c r="H790" s="2">
        <f t="shared" si="389"/>
        <v>1</v>
      </c>
      <c r="I790" s="15" t="s">
        <v>35</v>
      </c>
      <c r="J790" s="95">
        <v>205.2</v>
      </c>
      <c r="K790" s="40">
        <f t="shared" si="390"/>
        <v>205.2</v>
      </c>
      <c r="L790" s="40">
        <v>540</v>
      </c>
      <c r="M790" s="40">
        <f t="shared" si="391"/>
        <v>540</v>
      </c>
      <c r="N790" s="93">
        <v>745.2</v>
      </c>
      <c r="O790" s="4">
        <f t="shared" si="392"/>
        <v>745.2</v>
      </c>
      <c r="P790" s="9"/>
    </row>
    <row r="791" spans="1:16" s="8" customFormat="1" ht="14.4" x14ac:dyDescent="0.25">
      <c r="A791" s="35">
        <f>IF(I791&lt;&gt;"",1+MAX($A$1:A790),"")</f>
        <v>584</v>
      </c>
      <c r="B791" s="37" t="s">
        <v>637</v>
      </c>
      <c r="C791" s="37" t="s">
        <v>688</v>
      </c>
      <c r="E791" s="33" t="s">
        <v>707</v>
      </c>
      <c r="F791" s="6">
        <v>1</v>
      </c>
      <c r="G791" s="1">
        <v>0</v>
      </c>
      <c r="H791" s="2">
        <f t="shared" si="389"/>
        <v>1</v>
      </c>
      <c r="I791" s="15" t="s">
        <v>35</v>
      </c>
      <c r="J791" s="95">
        <v>171</v>
      </c>
      <c r="K791" s="40">
        <f t="shared" si="390"/>
        <v>171</v>
      </c>
      <c r="L791" s="40">
        <v>450</v>
      </c>
      <c r="M791" s="40">
        <f t="shared" si="391"/>
        <v>450</v>
      </c>
      <c r="N791" s="93">
        <v>621</v>
      </c>
      <c r="O791" s="4">
        <f t="shared" si="392"/>
        <v>621</v>
      </c>
      <c r="P791" s="9"/>
    </row>
    <row r="792" spans="1:16" s="8" customFormat="1" ht="14.4" x14ac:dyDescent="0.25">
      <c r="A792" s="35">
        <f>IF(I792&lt;&gt;"",1+MAX($A$1:A791),"")</f>
        <v>585</v>
      </c>
      <c r="B792" s="37" t="s">
        <v>637</v>
      </c>
      <c r="C792" s="37" t="s">
        <v>688</v>
      </c>
      <c r="E792" s="33" t="s">
        <v>708</v>
      </c>
      <c r="F792" s="6">
        <v>1</v>
      </c>
      <c r="G792" s="1">
        <v>0</v>
      </c>
      <c r="H792" s="2">
        <f t="shared" si="389"/>
        <v>1</v>
      </c>
      <c r="I792" s="15" t="s">
        <v>35</v>
      </c>
      <c r="J792" s="95">
        <v>2341.2750000000001</v>
      </c>
      <c r="K792" s="40">
        <f t="shared" si="390"/>
        <v>2341.2750000000001</v>
      </c>
      <c r="L792" s="40">
        <v>6161.25</v>
      </c>
      <c r="M792" s="40">
        <f t="shared" si="391"/>
        <v>6161.25</v>
      </c>
      <c r="N792" s="93">
        <v>8502.5249999999996</v>
      </c>
      <c r="O792" s="4">
        <f t="shared" si="392"/>
        <v>8502.5249999999996</v>
      </c>
      <c r="P792" s="9"/>
    </row>
    <row r="793" spans="1:16" s="8" customFormat="1" ht="14.4" x14ac:dyDescent="0.25">
      <c r="A793" s="35">
        <f>IF(I793&lt;&gt;"",1+MAX($A$1:A792),"")</f>
        <v>586</v>
      </c>
      <c r="B793" s="37" t="s">
        <v>637</v>
      </c>
      <c r="C793" s="37" t="s">
        <v>688</v>
      </c>
      <c r="E793" s="33" t="s">
        <v>709</v>
      </c>
      <c r="F793" s="6">
        <v>1</v>
      </c>
      <c r="G793" s="1">
        <v>0</v>
      </c>
      <c r="H793" s="2">
        <f t="shared" si="389"/>
        <v>1</v>
      </c>
      <c r="I793" s="15" t="s">
        <v>35</v>
      </c>
      <c r="J793" s="95">
        <v>171</v>
      </c>
      <c r="K793" s="40">
        <f t="shared" si="390"/>
        <v>171</v>
      </c>
      <c r="L793" s="40">
        <v>450</v>
      </c>
      <c r="M793" s="40">
        <f t="shared" si="391"/>
        <v>450</v>
      </c>
      <c r="N793" s="93">
        <v>621</v>
      </c>
      <c r="O793" s="4">
        <f t="shared" si="392"/>
        <v>621</v>
      </c>
      <c r="P793" s="9"/>
    </row>
    <row r="794" spans="1:16" s="8" customFormat="1" ht="14.4" x14ac:dyDescent="0.25">
      <c r="A794" s="35">
        <f>IF(I794&lt;&gt;"",1+MAX($A$1:A793),"")</f>
        <v>587</v>
      </c>
      <c r="B794" s="37" t="s">
        <v>637</v>
      </c>
      <c r="C794" s="37" t="s">
        <v>688</v>
      </c>
      <c r="E794" s="33" t="s">
        <v>710</v>
      </c>
      <c r="F794" s="6">
        <v>1</v>
      </c>
      <c r="G794" s="1">
        <v>0</v>
      </c>
      <c r="H794" s="2">
        <f t="shared" si="389"/>
        <v>1</v>
      </c>
      <c r="I794" s="15" t="s">
        <v>35</v>
      </c>
      <c r="J794" s="95">
        <v>262.31399999999996</v>
      </c>
      <c r="K794" s="40">
        <f t="shared" si="390"/>
        <v>262.31399999999996</v>
      </c>
      <c r="L794" s="40">
        <v>690.3</v>
      </c>
      <c r="M794" s="40">
        <f t="shared" si="391"/>
        <v>690.3</v>
      </c>
      <c r="N794" s="93">
        <v>952.61399999999992</v>
      </c>
      <c r="O794" s="4">
        <f t="shared" si="392"/>
        <v>952.61399999999992</v>
      </c>
      <c r="P794" s="9"/>
    </row>
    <row r="795" spans="1:16" s="8" customFormat="1" ht="14.4" x14ac:dyDescent="0.25">
      <c r="A795" s="35">
        <f>IF(I795&lt;&gt;"",1+MAX($A$1:A794),"")</f>
        <v>588</v>
      </c>
      <c r="B795" s="37" t="s">
        <v>637</v>
      </c>
      <c r="C795" s="37" t="s">
        <v>688</v>
      </c>
      <c r="E795" s="33" t="s">
        <v>711</v>
      </c>
      <c r="F795" s="6">
        <v>1</v>
      </c>
      <c r="G795" s="1">
        <v>0</v>
      </c>
      <c r="H795" s="2">
        <f t="shared" si="389"/>
        <v>1</v>
      </c>
      <c r="I795" s="15" t="s">
        <v>35</v>
      </c>
      <c r="J795" s="95">
        <v>316.35000000000002</v>
      </c>
      <c r="K795" s="40">
        <f t="shared" si="390"/>
        <v>316.35000000000002</v>
      </c>
      <c r="L795" s="40">
        <v>832.5</v>
      </c>
      <c r="M795" s="40">
        <f t="shared" si="391"/>
        <v>832.5</v>
      </c>
      <c r="N795" s="93">
        <v>1148.8499999999999</v>
      </c>
      <c r="O795" s="4">
        <f t="shared" si="392"/>
        <v>1148.8499999999999</v>
      </c>
      <c r="P795" s="9"/>
    </row>
    <row r="796" spans="1:16" s="8" customFormat="1" ht="14.4" x14ac:dyDescent="0.25">
      <c r="A796" s="35">
        <f>IF(I796&lt;&gt;"",1+MAX($A$1:A795),"")</f>
        <v>589</v>
      </c>
      <c r="B796" s="37" t="s">
        <v>637</v>
      </c>
      <c r="C796" s="37" t="s">
        <v>688</v>
      </c>
      <c r="E796" s="33" t="s">
        <v>712</v>
      </c>
      <c r="F796" s="6">
        <v>1</v>
      </c>
      <c r="G796" s="1">
        <v>0</v>
      </c>
      <c r="H796" s="2">
        <f t="shared" si="389"/>
        <v>1</v>
      </c>
      <c r="I796" s="15" t="s">
        <v>35</v>
      </c>
      <c r="J796" s="95">
        <v>128.25</v>
      </c>
      <c r="K796" s="40">
        <f t="shared" si="390"/>
        <v>128.25</v>
      </c>
      <c r="L796" s="40">
        <v>337.5</v>
      </c>
      <c r="M796" s="40">
        <f t="shared" si="391"/>
        <v>337.5</v>
      </c>
      <c r="N796" s="93">
        <v>465.75</v>
      </c>
      <c r="O796" s="4">
        <f t="shared" si="392"/>
        <v>465.75</v>
      </c>
      <c r="P796" s="9"/>
    </row>
    <row r="797" spans="1:16" s="8" customFormat="1" ht="14.4" x14ac:dyDescent="0.25">
      <c r="A797" s="35">
        <f>IF(I797&lt;&gt;"",1+MAX($A$1:A796),"")</f>
        <v>590</v>
      </c>
      <c r="B797" s="37" t="s">
        <v>637</v>
      </c>
      <c r="C797" s="37" t="s">
        <v>688</v>
      </c>
      <c r="E797" s="33" t="s">
        <v>713</v>
      </c>
      <c r="F797" s="6">
        <v>1</v>
      </c>
      <c r="G797" s="1">
        <v>0</v>
      </c>
      <c r="H797" s="2">
        <f t="shared" si="389"/>
        <v>1</v>
      </c>
      <c r="I797" s="15" t="s">
        <v>35</v>
      </c>
      <c r="J797" s="95">
        <v>131.66999999999999</v>
      </c>
      <c r="K797" s="40">
        <f t="shared" si="390"/>
        <v>131.66999999999999</v>
      </c>
      <c r="L797" s="40">
        <v>346.5</v>
      </c>
      <c r="M797" s="40">
        <f t="shared" si="391"/>
        <v>346.5</v>
      </c>
      <c r="N797" s="93">
        <v>478.16999999999996</v>
      </c>
      <c r="O797" s="4">
        <f t="shared" si="392"/>
        <v>478.16999999999996</v>
      </c>
      <c r="P797" s="9"/>
    </row>
    <row r="798" spans="1:16" s="8" customFormat="1" ht="14.4" x14ac:dyDescent="0.25">
      <c r="A798" s="35">
        <f>IF(I798&lt;&gt;"",1+MAX($A$1:A797),"")</f>
        <v>591</v>
      </c>
      <c r="B798" s="37" t="s">
        <v>637</v>
      </c>
      <c r="C798" s="37" t="s">
        <v>688</v>
      </c>
      <c r="E798" s="33" t="s">
        <v>714</v>
      </c>
      <c r="F798" s="6">
        <v>1</v>
      </c>
      <c r="G798" s="1">
        <v>0</v>
      </c>
      <c r="H798" s="2">
        <f t="shared" si="389"/>
        <v>1</v>
      </c>
      <c r="I798" s="15" t="s">
        <v>35</v>
      </c>
      <c r="J798" s="95">
        <v>153.04500000000002</v>
      </c>
      <c r="K798" s="40">
        <f t="shared" si="390"/>
        <v>153.04500000000002</v>
      </c>
      <c r="L798" s="40">
        <v>402.75</v>
      </c>
      <c r="M798" s="40">
        <f t="shared" si="391"/>
        <v>402.75</v>
      </c>
      <c r="N798" s="93">
        <v>555.79500000000007</v>
      </c>
      <c r="O798" s="4">
        <f t="shared" si="392"/>
        <v>555.79500000000007</v>
      </c>
      <c r="P798" s="9"/>
    </row>
    <row r="799" spans="1:16" x14ac:dyDescent="0.25">
      <c r="A799" s="35" t="str">
        <f>IF(I799&lt;&gt;"",1+MAX($A$1:A798),"")</f>
        <v/>
      </c>
      <c r="B799" s="66"/>
      <c r="C799" s="67"/>
      <c r="D799" s="23"/>
      <c r="E799" s="24"/>
      <c r="F799" s="6"/>
      <c r="G799" s="8"/>
      <c r="H799" s="8"/>
      <c r="J799" s="40"/>
      <c r="K799" s="40"/>
      <c r="L799" s="40"/>
      <c r="M799" s="40"/>
      <c r="N799" s="8"/>
      <c r="O799" s="8"/>
      <c r="P799" s="9"/>
    </row>
    <row r="800" spans="1:16" x14ac:dyDescent="0.25">
      <c r="A800" s="35" t="str">
        <f>IF(I800&lt;&gt;"",1+MAX($A$1:A799),"")</f>
        <v/>
      </c>
      <c r="B800" s="66"/>
      <c r="C800" s="67"/>
      <c r="D800" s="47"/>
      <c r="E800" s="55" t="s">
        <v>715</v>
      </c>
      <c r="F800" s="6"/>
      <c r="G800" s="81"/>
      <c r="H800" s="8"/>
      <c r="J800" s="40"/>
      <c r="K800" s="40"/>
      <c r="L800" s="40"/>
      <c r="M800" s="40"/>
      <c r="N800" s="8"/>
      <c r="O800" s="8"/>
      <c r="P800" s="25"/>
    </row>
    <row r="801" spans="1:16" s="8" customFormat="1" ht="14.4" x14ac:dyDescent="0.25">
      <c r="A801" s="35">
        <f>IF(I801&lt;&gt;"",1+MAX($A$1:A800),"")</f>
        <v>592</v>
      </c>
      <c r="B801" s="37" t="s">
        <v>637</v>
      </c>
      <c r="C801" s="37" t="s">
        <v>716</v>
      </c>
      <c r="E801" s="33" t="s">
        <v>717</v>
      </c>
      <c r="F801" s="6">
        <v>1</v>
      </c>
      <c r="G801" s="1">
        <v>0</v>
      </c>
      <c r="H801" s="2">
        <f t="shared" ref="H801:H809" si="393">F801*(1+G801)</f>
        <v>1</v>
      </c>
      <c r="I801" s="15" t="s">
        <v>35</v>
      </c>
      <c r="J801" s="95">
        <v>91.301460000000006</v>
      </c>
      <c r="K801" s="40">
        <f t="shared" ref="K801:K809" si="394">J801*H801</f>
        <v>91.301460000000006</v>
      </c>
      <c r="L801" s="40">
        <v>240.26700000000002</v>
      </c>
      <c r="M801" s="40">
        <f t="shared" ref="M801:M809" si="395">L801*H801</f>
        <v>240.26700000000002</v>
      </c>
      <c r="N801" s="93">
        <v>331.56846000000002</v>
      </c>
      <c r="O801" s="4">
        <f t="shared" ref="O801:O809" si="396">N801*H801</f>
        <v>331.56846000000002</v>
      </c>
      <c r="P801" s="9"/>
    </row>
    <row r="802" spans="1:16" s="8" customFormat="1" ht="14.4" x14ac:dyDescent="0.25">
      <c r="A802" s="35">
        <f>IF(I802&lt;&gt;"",1+MAX($A$1:A801),"")</f>
        <v>593</v>
      </c>
      <c r="B802" s="37" t="s">
        <v>637</v>
      </c>
      <c r="C802" s="37" t="s">
        <v>716</v>
      </c>
      <c r="E802" s="33" t="s">
        <v>718</v>
      </c>
      <c r="F802" s="6">
        <v>1</v>
      </c>
      <c r="G802" s="1">
        <v>0</v>
      </c>
      <c r="H802" s="2">
        <f t="shared" si="393"/>
        <v>1</v>
      </c>
      <c r="I802" s="15" t="s">
        <v>35</v>
      </c>
      <c r="J802" s="95">
        <v>91.301460000000006</v>
      </c>
      <c r="K802" s="40">
        <f t="shared" si="394"/>
        <v>91.301460000000006</v>
      </c>
      <c r="L802" s="40">
        <v>240.26700000000002</v>
      </c>
      <c r="M802" s="40">
        <f t="shared" si="395"/>
        <v>240.26700000000002</v>
      </c>
      <c r="N802" s="93">
        <v>331.56846000000002</v>
      </c>
      <c r="O802" s="4">
        <f t="shared" si="396"/>
        <v>331.56846000000002</v>
      </c>
      <c r="P802" s="9"/>
    </row>
    <row r="803" spans="1:16" s="8" customFormat="1" ht="14.4" x14ac:dyDescent="0.25">
      <c r="A803" s="35">
        <f>IF(I803&lt;&gt;"",1+MAX($A$1:A802),"")</f>
        <v>594</v>
      </c>
      <c r="B803" s="37" t="s">
        <v>637</v>
      </c>
      <c r="C803" s="37" t="s">
        <v>716</v>
      </c>
      <c r="E803" s="33" t="s">
        <v>719</v>
      </c>
      <c r="F803" s="6">
        <v>1</v>
      </c>
      <c r="G803" s="1">
        <v>0</v>
      </c>
      <c r="H803" s="2">
        <f t="shared" si="393"/>
        <v>1</v>
      </c>
      <c r="I803" s="15" t="s">
        <v>35</v>
      </c>
      <c r="J803" s="95">
        <v>91.301460000000006</v>
      </c>
      <c r="K803" s="40">
        <f t="shared" si="394"/>
        <v>91.301460000000006</v>
      </c>
      <c r="L803" s="40">
        <v>240.26700000000002</v>
      </c>
      <c r="M803" s="40">
        <f t="shared" si="395"/>
        <v>240.26700000000002</v>
      </c>
      <c r="N803" s="93">
        <v>331.56846000000002</v>
      </c>
      <c r="O803" s="4">
        <f t="shared" si="396"/>
        <v>331.56846000000002</v>
      </c>
      <c r="P803" s="9"/>
    </row>
    <row r="804" spans="1:16" s="8" customFormat="1" ht="14.4" x14ac:dyDescent="0.25">
      <c r="A804" s="35">
        <f>IF(I804&lt;&gt;"",1+MAX($A$1:A803),"")</f>
        <v>595</v>
      </c>
      <c r="B804" s="37" t="s">
        <v>637</v>
      </c>
      <c r="C804" s="37" t="s">
        <v>716</v>
      </c>
      <c r="E804" s="33" t="s">
        <v>720</v>
      </c>
      <c r="F804" s="6">
        <v>1</v>
      </c>
      <c r="G804" s="1">
        <v>0</v>
      </c>
      <c r="H804" s="2">
        <f t="shared" si="393"/>
        <v>1</v>
      </c>
      <c r="I804" s="15" t="s">
        <v>35</v>
      </c>
      <c r="J804" s="95">
        <v>91.301460000000006</v>
      </c>
      <c r="K804" s="40">
        <f t="shared" si="394"/>
        <v>91.301460000000006</v>
      </c>
      <c r="L804" s="40">
        <v>240.26700000000002</v>
      </c>
      <c r="M804" s="40">
        <f t="shared" si="395"/>
        <v>240.26700000000002</v>
      </c>
      <c r="N804" s="93">
        <v>331.56846000000002</v>
      </c>
      <c r="O804" s="4">
        <f t="shared" si="396"/>
        <v>331.56846000000002</v>
      </c>
      <c r="P804" s="9"/>
    </row>
    <row r="805" spans="1:16" s="8" customFormat="1" ht="14.4" x14ac:dyDescent="0.25">
      <c r="A805" s="35">
        <f>IF(I805&lt;&gt;"",1+MAX($A$1:A804),"")</f>
        <v>596</v>
      </c>
      <c r="B805" s="37" t="s">
        <v>637</v>
      </c>
      <c r="C805" s="37" t="s">
        <v>716</v>
      </c>
      <c r="E805" s="33" t="s">
        <v>721</v>
      </c>
      <c r="F805" s="6">
        <v>1</v>
      </c>
      <c r="G805" s="1">
        <v>0</v>
      </c>
      <c r="H805" s="2">
        <f t="shared" si="393"/>
        <v>1</v>
      </c>
      <c r="I805" s="15" t="s">
        <v>35</v>
      </c>
      <c r="J805" s="95">
        <v>91.301460000000006</v>
      </c>
      <c r="K805" s="40">
        <f t="shared" si="394"/>
        <v>91.301460000000006</v>
      </c>
      <c r="L805" s="40">
        <v>240.26700000000002</v>
      </c>
      <c r="M805" s="40">
        <f t="shared" si="395"/>
        <v>240.26700000000002</v>
      </c>
      <c r="N805" s="93">
        <v>331.56846000000002</v>
      </c>
      <c r="O805" s="4">
        <f t="shared" si="396"/>
        <v>331.56846000000002</v>
      </c>
      <c r="P805" s="9"/>
    </row>
    <row r="806" spans="1:16" s="8" customFormat="1" ht="14.4" x14ac:dyDescent="0.25">
      <c r="A806" s="35">
        <f>IF(I806&lt;&gt;"",1+MAX($A$1:A805),"")</f>
        <v>597</v>
      </c>
      <c r="B806" s="37" t="s">
        <v>637</v>
      </c>
      <c r="C806" s="37" t="s">
        <v>716</v>
      </c>
      <c r="E806" s="33" t="s">
        <v>722</v>
      </c>
      <c r="F806" s="6">
        <v>1</v>
      </c>
      <c r="G806" s="1">
        <v>0</v>
      </c>
      <c r="H806" s="2">
        <f t="shared" si="393"/>
        <v>1</v>
      </c>
      <c r="I806" s="15" t="s">
        <v>35</v>
      </c>
      <c r="J806" s="95">
        <v>38.177460000000004</v>
      </c>
      <c r="K806" s="40">
        <f t="shared" si="394"/>
        <v>38.177460000000004</v>
      </c>
      <c r="L806" s="40">
        <v>100.46700000000001</v>
      </c>
      <c r="M806" s="40">
        <f t="shared" si="395"/>
        <v>100.46700000000001</v>
      </c>
      <c r="N806" s="93">
        <v>138.64446000000001</v>
      </c>
      <c r="O806" s="4">
        <f t="shared" si="396"/>
        <v>138.64446000000001</v>
      </c>
      <c r="P806" s="9"/>
    </row>
    <row r="807" spans="1:16" s="8" customFormat="1" ht="14.4" x14ac:dyDescent="0.25">
      <c r="A807" s="35">
        <f>IF(I807&lt;&gt;"",1+MAX($A$1:A806),"")</f>
        <v>598</v>
      </c>
      <c r="B807" s="37" t="s">
        <v>637</v>
      </c>
      <c r="C807" s="37" t="s">
        <v>716</v>
      </c>
      <c r="E807" s="33" t="s">
        <v>723</v>
      </c>
      <c r="F807" s="6">
        <v>1</v>
      </c>
      <c r="G807" s="1">
        <v>0</v>
      </c>
      <c r="H807" s="2">
        <f t="shared" si="393"/>
        <v>1</v>
      </c>
      <c r="I807" s="15" t="s">
        <v>35</v>
      </c>
      <c r="J807" s="95">
        <v>38.177460000000004</v>
      </c>
      <c r="K807" s="40">
        <f t="shared" si="394"/>
        <v>38.177460000000004</v>
      </c>
      <c r="L807" s="40">
        <v>100.46700000000001</v>
      </c>
      <c r="M807" s="40">
        <f t="shared" si="395"/>
        <v>100.46700000000001</v>
      </c>
      <c r="N807" s="93">
        <v>138.64446000000001</v>
      </c>
      <c r="O807" s="4">
        <f t="shared" si="396"/>
        <v>138.64446000000001</v>
      </c>
      <c r="P807" s="9"/>
    </row>
    <row r="808" spans="1:16" s="8" customFormat="1" ht="14.4" x14ac:dyDescent="0.25">
      <c r="A808" s="35">
        <f>IF(I808&lt;&gt;"",1+MAX($A$1:A807),"")</f>
        <v>599</v>
      </c>
      <c r="B808" s="37" t="s">
        <v>637</v>
      </c>
      <c r="C808" s="37" t="s">
        <v>716</v>
      </c>
      <c r="E808" s="33" t="s">
        <v>724</v>
      </c>
      <c r="F808" s="6">
        <v>1</v>
      </c>
      <c r="G808" s="1">
        <v>0</v>
      </c>
      <c r="H808" s="2">
        <f t="shared" si="393"/>
        <v>1</v>
      </c>
      <c r="I808" s="15" t="s">
        <v>35</v>
      </c>
      <c r="J808" s="95">
        <v>38.177460000000004</v>
      </c>
      <c r="K808" s="40">
        <f t="shared" si="394"/>
        <v>38.177460000000004</v>
      </c>
      <c r="L808" s="40">
        <v>100.46700000000001</v>
      </c>
      <c r="M808" s="40">
        <f t="shared" si="395"/>
        <v>100.46700000000001</v>
      </c>
      <c r="N808" s="93">
        <v>138.64446000000001</v>
      </c>
      <c r="O808" s="4">
        <f t="shared" si="396"/>
        <v>138.64446000000001</v>
      </c>
      <c r="P808" s="9"/>
    </row>
    <row r="809" spans="1:16" s="8" customFormat="1" ht="14.4" x14ac:dyDescent="0.25">
      <c r="A809" s="35">
        <f>IF(I809&lt;&gt;"",1+MAX($A$1:A808),"")</f>
        <v>600</v>
      </c>
      <c r="B809" s="37" t="s">
        <v>637</v>
      </c>
      <c r="C809" s="37" t="s">
        <v>716</v>
      </c>
      <c r="E809" s="33" t="s">
        <v>725</v>
      </c>
      <c r="F809" s="6">
        <v>1</v>
      </c>
      <c r="G809" s="1">
        <v>0</v>
      </c>
      <c r="H809" s="2">
        <f t="shared" si="393"/>
        <v>1</v>
      </c>
      <c r="I809" s="15" t="s">
        <v>35</v>
      </c>
      <c r="J809" s="95">
        <v>38.177460000000004</v>
      </c>
      <c r="K809" s="40">
        <f t="shared" si="394"/>
        <v>38.177460000000004</v>
      </c>
      <c r="L809" s="40">
        <v>100.46700000000001</v>
      </c>
      <c r="M809" s="40">
        <f t="shared" si="395"/>
        <v>100.46700000000001</v>
      </c>
      <c r="N809" s="93">
        <v>138.64446000000001</v>
      </c>
      <c r="O809" s="4">
        <f t="shared" si="396"/>
        <v>138.64446000000001</v>
      </c>
      <c r="P809" s="9"/>
    </row>
    <row r="810" spans="1:16" ht="16.2" thickBot="1" x14ac:dyDescent="0.3">
      <c r="A810" s="35" t="str">
        <f>IF(I810&lt;&gt;"",1+MAX($A$1:A809),"")</f>
        <v/>
      </c>
      <c r="B810" s="66"/>
      <c r="C810" s="67"/>
      <c r="D810" s="23"/>
      <c r="E810" s="24"/>
      <c r="F810" s="6"/>
      <c r="G810" s="8"/>
      <c r="H810" s="8"/>
      <c r="J810" s="40"/>
      <c r="K810" s="40"/>
      <c r="L810" s="40"/>
      <c r="M810" s="40"/>
      <c r="N810" s="8"/>
      <c r="O810" s="8"/>
      <c r="P810" s="9"/>
    </row>
    <row r="811" spans="1:16" ht="16.2" thickBot="1" x14ac:dyDescent="0.3">
      <c r="A811" s="127" t="str">
        <f>IF(I811&lt;&gt;"",1+MAX($A$1:A810),"")</f>
        <v/>
      </c>
      <c r="B811" s="128"/>
      <c r="C811" s="128"/>
      <c r="D811" s="128" t="s">
        <v>736</v>
      </c>
      <c r="E811" s="129" t="s">
        <v>737</v>
      </c>
      <c r="F811" s="130"/>
      <c r="G811" s="131"/>
      <c r="H811" s="131"/>
      <c r="I811" s="131"/>
      <c r="J811" s="131"/>
      <c r="K811" s="131"/>
      <c r="L811" s="131"/>
      <c r="M811" s="131"/>
      <c r="N811" s="131"/>
      <c r="O811" s="131"/>
      <c r="P811" s="132">
        <f>SUM(O818:O1355)</f>
        <v>470625.67372677609</v>
      </c>
    </row>
    <row r="812" spans="1:16" x14ac:dyDescent="0.25">
      <c r="A812" s="35" t="str">
        <f>IF(I812&lt;&gt;"",1+MAX($A$1:A811),"")</f>
        <v/>
      </c>
      <c r="B812" s="66"/>
      <c r="C812" s="67"/>
      <c r="D812" s="23"/>
      <c r="E812" s="24"/>
      <c r="F812" s="56"/>
      <c r="G812" s="8"/>
      <c r="H812" s="8"/>
      <c r="J812" s="40"/>
      <c r="K812" s="40"/>
      <c r="L812" s="40"/>
      <c r="M812" s="40"/>
      <c r="N812" s="8"/>
      <c r="O812" s="8"/>
      <c r="P812" s="25"/>
    </row>
    <row r="813" spans="1:16" ht="18" x14ac:dyDescent="0.25">
      <c r="A813" s="35" t="str">
        <f>IF(I813&lt;&gt;"",1+MAX($A$1:A812),"")</f>
        <v/>
      </c>
      <c r="B813" s="66"/>
      <c r="C813" s="67"/>
      <c r="D813" s="23"/>
      <c r="E813" s="58" t="s">
        <v>635</v>
      </c>
      <c r="F813" s="56"/>
      <c r="G813" s="8"/>
      <c r="H813" s="8"/>
      <c r="J813" s="40"/>
      <c r="K813" s="40"/>
      <c r="L813" s="40"/>
      <c r="M813" s="40"/>
      <c r="N813" s="8"/>
      <c r="O813" s="8"/>
      <c r="P813" s="25"/>
    </row>
    <row r="814" spans="1:16" x14ac:dyDescent="0.25">
      <c r="A814" s="35" t="str">
        <f>IF(I814&lt;&gt;"",1+MAX($A$1:A813),"")</f>
        <v/>
      </c>
      <c r="B814" s="37"/>
      <c r="C814" s="37"/>
      <c r="D814" s="23"/>
      <c r="E814" s="24"/>
      <c r="F814" s="56"/>
      <c r="G814" s="8"/>
      <c r="H814" s="8"/>
      <c r="J814" s="40"/>
      <c r="K814" s="40"/>
      <c r="L814" s="40"/>
      <c r="M814" s="40"/>
      <c r="N814" s="8"/>
      <c r="O814" s="8"/>
      <c r="P814" s="9"/>
    </row>
    <row r="815" spans="1:16" x14ac:dyDescent="0.25">
      <c r="A815" s="35" t="str">
        <f>IF(I815&lt;&gt;"",1+MAX($A$1:A814),"")</f>
        <v/>
      </c>
      <c r="B815" s="66"/>
      <c r="C815" s="67"/>
      <c r="D815" s="48"/>
      <c r="E815" s="49" t="s">
        <v>738</v>
      </c>
      <c r="F815" s="56"/>
      <c r="G815" s="8"/>
      <c r="H815" s="8"/>
      <c r="J815" s="40"/>
      <c r="K815" s="40"/>
      <c r="L815" s="40"/>
      <c r="M815" s="40"/>
      <c r="N815" s="8"/>
      <c r="O815" s="8"/>
      <c r="P815" s="9"/>
    </row>
    <row r="816" spans="1:16" x14ac:dyDescent="0.25">
      <c r="A816" s="35" t="str">
        <f>IF(I816&lt;&gt;"",1+MAX($A$1:A815),"")</f>
        <v/>
      </c>
      <c r="B816" s="66"/>
      <c r="C816" s="67"/>
      <c r="D816" s="23"/>
      <c r="E816" s="24"/>
      <c r="F816" s="56"/>
      <c r="G816" s="8"/>
      <c r="H816" s="8"/>
      <c r="J816" s="40"/>
      <c r="K816" s="40"/>
      <c r="L816" s="40"/>
      <c r="M816" s="40"/>
      <c r="N816" s="8"/>
      <c r="O816" s="8"/>
      <c r="P816" s="9"/>
    </row>
    <row r="817" spans="1:16" x14ac:dyDescent="0.25">
      <c r="A817" s="35" t="str">
        <f>IF(I817&lt;&gt;"",1+MAX($A$1:A816),"")</f>
        <v/>
      </c>
      <c r="B817" s="66"/>
      <c r="C817" s="67"/>
      <c r="D817" s="47"/>
      <c r="E817" s="55" t="s">
        <v>739</v>
      </c>
      <c r="F817" s="83">
        <v>102.73</v>
      </c>
      <c r="G817" s="81">
        <v>9</v>
      </c>
      <c r="H817" s="8"/>
      <c r="J817" s="40"/>
      <c r="K817" s="40"/>
      <c r="L817" s="40"/>
      <c r="M817" s="40"/>
      <c r="N817" s="8"/>
      <c r="O817" s="8"/>
      <c r="P817" s="25"/>
    </row>
    <row r="818" spans="1:16" x14ac:dyDescent="0.25">
      <c r="A818" s="35" t="str">
        <f>IF(I818&lt;&gt;"",1+MAX($A$1:A817),"")</f>
        <v/>
      </c>
      <c r="B818" s="66"/>
      <c r="C818" s="67"/>
      <c r="D818" s="8"/>
      <c r="E818" s="33"/>
      <c r="F818" s="6"/>
      <c r="G818" s="8"/>
      <c r="H818" s="8"/>
      <c r="J818" s="40"/>
      <c r="K818" s="40"/>
      <c r="L818" s="40"/>
      <c r="M818" s="40"/>
      <c r="N818" s="8"/>
      <c r="O818" s="8"/>
      <c r="P818" s="25"/>
    </row>
    <row r="819" spans="1:16" s="8" customFormat="1" ht="14.4" x14ac:dyDescent="0.25">
      <c r="A819" s="35">
        <f>IF(I819&lt;&gt;"",1+MAX($A$1:A818),"")</f>
        <v>601</v>
      </c>
      <c r="B819" s="37" t="s">
        <v>740</v>
      </c>
      <c r="C819" s="37" t="s">
        <v>741</v>
      </c>
      <c r="E819" s="33" t="s">
        <v>742</v>
      </c>
      <c r="F819" s="6">
        <f>F817*G817/32</f>
        <v>28.892812500000002</v>
      </c>
      <c r="G819" s="1">
        <v>0</v>
      </c>
      <c r="H819" s="2">
        <f t="shared" ref="H819:H824" si="397">F819*(1+G819)</f>
        <v>28.892812500000002</v>
      </c>
      <c r="I819" s="15" t="s">
        <v>35</v>
      </c>
      <c r="J819" s="95">
        <v>62</v>
      </c>
      <c r="K819" s="96">
        <f t="shared" ref="K819:K824" si="398">J819*H819</f>
        <v>1791.3543750000001</v>
      </c>
      <c r="L819" s="96">
        <v>14</v>
      </c>
      <c r="M819" s="96">
        <f t="shared" ref="M819:M824" si="399">L819*H819</f>
        <v>404.49937500000004</v>
      </c>
      <c r="N819" s="95">
        <v>76</v>
      </c>
      <c r="O819" s="4">
        <f t="shared" ref="O819:O824" si="400">N819*H819</f>
        <v>2195.8537500000002</v>
      </c>
      <c r="P819" s="9"/>
    </row>
    <row r="820" spans="1:16" s="8" customFormat="1" ht="14.4" x14ac:dyDescent="0.25">
      <c r="A820" s="35">
        <f>IF(I820&lt;&gt;"",1+MAX($A$1:A819),"")</f>
        <v>602</v>
      </c>
      <c r="B820" s="37" t="s">
        <v>740</v>
      </c>
      <c r="C820" s="37" t="s">
        <v>741</v>
      </c>
      <c r="E820" s="33" t="s">
        <v>743</v>
      </c>
      <c r="F820" s="6">
        <f>F817*G817</f>
        <v>924.57</v>
      </c>
      <c r="G820" s="1">
        <v>0.1</v>
      </c>
      <c r="H820" s="2">
        <f t="shared" si="397"/>
        <v>1017.0270000000002</v>
      </c>
      <c r="I820" s="15" t="s">
        <v>27</v>
      </c>
      <c r="J820" s="93">
        <v>1.147</v>
      </c>
      <c r="K820" s="94">
        <f t="shared" si="398"/>
        <v>1166.5299690000002</v>
      </c>
      <c r="L820" s="94">
        <v>0.70300000000000007</v>
      </c>
      <c r="M820" s="94">
        <f t="shared" si="399"/>
        <v>714.96998100000019</v>
      </c>
      <c r="N820" s="93">
        <v>1.85</v>
      </c>
      <c r="O820" s="4">
        <f t="shared" si="400"/>
        <v>1881.4999500000004</v>
      </c>
      <c r="P820" s="9"/>
    </row>
    <row r="821" spans="1:16" s="8" customFormat="1" ht="14.4" x14ac:dyDescent="0.25">
      <c r="A821" s="35">
        <f>IF(I821&lt;&gt;"",1+MAX($A$1:A820),"")</f>
        <v>603</v>
      </c>
      <c r="B821" s="37" t="s">
        <v>740</v>
      </c>
      <c r="C821" s="37" t="s">
        <v>741</v>
      </c>
      <c r="E821" s="33" t="s">
        <v>744</v>
      </c>
      <c r="F821" s="6">
        <f>F817*2</f>
        <v>205.46</v>
      </c>
      <c r="G821" s="1">
        <v>0.1</v>
      </c>
      <c r="H821" s="2">
        <f t="shared" si="397"/>
        <v>226.00600000000003</v>
      </c>
      <c r="I821" s="15" t="s">
        <v>28</v>
      </c>
      <c r="J821" s="95">
        <v>3.35</v>
      </c>
      <c r="K821" s="96">
        <f t="shared" si="398"/>
        <v>757.12010000000009</v>
      </c>
      <c r="L821" s="96">
        <v>1.6500000000000001</v>
      </c>
      <c r="M821" s="96">
        <f t="shared" si="399"/>
        <v>372.90990000000005</v>
      </c>
      <c r="N821" s="95">
        <v>5</v>
      </c>
      <c r="O821" s="4">
        <f t="shared" si="400"/>
        <v>1130.0300000000002</v>
      </c>
      <c r="P821" s="9"/>
    </row>
    <row r="822" spans="1:16" s="8" customFormat="1" ht="14.4" x14ac:dyDescent="0.25">
      <c r="A822" s="35">
        <f>IF(I822&lt;&gt;"",1+MAX($A$1:A821),"")</f>
        <v>604</v>
      </c>
      <c r="B822" s="37" t="s">
        <v>740</v>
      </c>
      <c r="C822" s="37" t="s">
        <v>741</v>
      </c>
      <c r="E822" s="33" t="s">
        <v>745</v>
      </c>
      <c r="F822" s="6">
        <f>F817*1</f>
        <v>102.73</v>
      </c>
      <c r="G822" s="1">
        <v>0.1</v>
      </c>
      <c r="H822" s="2">
        <f t="shared" si="397"/>
        <v>113.00300000000001</v>
      </c>
      <c r="I822" s="15" t="s">
        <v>28</v>
      </c>
      <c r="J822" s="96">
        <v>2.48</v>
      </c>
      <c r="K822" s="96">
        <f t="shared" si="398"/>
        <v>280.24744000000004</v>
      </c>
      <c r="L822" s="96">
        <v>1.52</v>
      </c>
      <c r="M822" s="96">
        <f t="shared" si="399"/>
        <v>171.76456000000002</v>
      </c>
      <c r="N822" s="95">
        <v>4</v>
      </c>
      <c r="O822" s="4">
        <f t="shared" si="400"/>
        <v>452.01200000000006</v>
      </c>
      <c r="P822" s="9"/>
    </row>
    <row r="823" spans="1:16" s="8" customFormat="1" ht="14.4" x14ac:dyDescent="0.25">
      <c r="A823" s="35">
        <f>IF(I823&lt;&gt;"",1+MAX($A$1:A822),"")</f>
        <v>605</v>
      </c>
      <c r="B823" s="37" t="s">
        <v>740</v>
      </c>
      <c r="C823" s="37" t="s">
        <v>741</v>
      </c>
      <c r="E823" s="33" t="s">
        <v>746</v>
      </c>
      <c r="F823" s="6">
        <f>F817*2</f>
        <v>205.46</v>
      </c>
      <c r="G823" s="1">
        <v>0.1</v>
      </c>
      <c r="H823" s="2">
        <f t="shared" si="397"/>
        <v>226.00600000000003</v>
      </c>
      <c r="I823" s="15" t="s">
        <v>28</v>
      </c>
      <c r="J823" s="96">
        <v>2.48</v>
      </c>
      <c r="K823" s="96">
        <f t="shared" si="398"/>
        <v>560.49488000000008</v>
      </c>
      <c r="L823" s="96">
        <v>1.52</v>
      </c>
      <c r="M823" s="96">
        <f t="shared" si="399"/>
        <v>343.52912000000003</v>
      </c>
      <c r="N823" s="95">
        <v>4</v>
      </c>
      <c r="O823" s="4">
        <f t="shared" si="400"/>
        <v>904.02400000000011</v>
      </c>
      <c r="P823" s="9"/>
    </row>
    <row r="824" spans="1:16" s="8" customFormat="1" ht="14.4" x14ac:dyDescent="0.25">
      <c r="A824" s="35">
        <f>IF(I824&lt;&gt;"",1+MAX($A$1:A823),"")</f>
        <v>606</v>
      </c>
      <c r="B824" s="37" t="s">
        <v>740</v>
      </c>
      <c r="C824" s="37" t="s">
        <v>741</v>
      </c>
      <c r="E824" s="33" t="s">
        <v>747</v>
      </c>
      <c r="F824" s="6">
        <f>F817/1.33</f>
        <v>77.240601503759393</v>
      </c>
      <c r="G824" s="1">
        <v>0</v>
      </c>
      <c r="H824" s="2">
        <f t="shared" si="397"/>
        <v>77.240601503759393</v>
      </c>
      <c r="I824" s="15" t="s">
        <v>35</v>
      </c>
      <c r="J824" s="96">
        <v>22.32</v>
      </c>
      <c r="K824" s="96">
        <f t="shared" si="398"/>
        <v>1724.0102255639097</v>
      </c>
      <c r="L824" s="96">
        <v>13.68</v>
      </c>
      <c r="M824" s="96">
        <f t="shared" si="399"/>
        <v>1056.6514285714284</v>
      </c>
      <c r="N824" s="95">
        <v>36</v>
      </c>
      <c r="O824" s="4">
        <f t="shared" si="400"/>
        <v>2780.6616541353383</v>
      </c>
      <c r="P824" s="9"/>
    </row>
    <row r="825" spans="1:16" x14ac:dyDescent="0.25">
      <c r="A825" s="35" t="str">
        <f>IF(I825&lt;&gt;"",1+MAX($A$1:A824),"")</f>
        <v/>
      </c>
      <c r="B825" s="66"/>
      <c r="C825" s="67"/>
      <c r="D825" s="23"/>
      <c r="E825" s="24"/>
      <c r="F825" s="56"/>
      <c r="G825" s="8"/>
      <c r="H825" s="8"/>
      <c r="J825" s="40"/>
      <c r="K825" s="40"/>
      <c r="L825" s="40"/>
      <c r="M825" s="40"/>
      <c r="N825" s="8"/>
      <c r="O825" s="8"/>
      <c r="P825" s="9"/>
    </row>
    <row r="826" spans="1:16" x14ac:dyDescent="0.25">
      <c r="A826" s="35" t="str">
        <f>IF(I826&lt;&gt;"",1+MAX($A$1:A825),"")</f>
        <v/>
      </c>
      <c r="B826" s="66"/>
      <c r="C826" s="67"/>
      <c r="D826" s="47"/>
      <c r="E826" s="55" t="s">
        <v>748</v>
      </c>
      <c r="F826" s="83">
        <v>16.07</v>
      </c>
      <c r="G826" s="81">
        <v>9</v>
      </c>
      <c r="H826" s="8"/>
      <c r="J826" s="40"/>
      <c r="K826" s="40"/>
      <c r="L826" s="40"/>
      <c r="M826" s="40"/>
      <c r="N826" s="8"/>
      <c r="O826" s="8"/>
      <c r="P826" s="25"/>
    </row>
    <row r="827" spans="1:16" x14ac:dyDescent="0.25">
      <c r="A827" s="35" t="str">
        <f>IF(I827&lt;&gt;"",1+MAX($A$1:A826),"")</f>
        <v/>
      </c>
      <c r="B827" s="66"/>
      <c r="C827" s="67"/>
      <c r="D827" s="8"/>
      <c r="E827" s="33"/>
      <c r="F827" s="6"/>
      <c r="G827" s="8"/>
      <c r="H827" s="8"/>
      <c r="J827" s="40"/>
      <c r="K827" s="40"/>
      <c r="L827" s="40"/>
      <c r="M827" s="40"/>
      <c r="N827" s="8"/>
      <c r="O827" s="8"/>
      <c r="P827" s="25"/>
    </row>
    <row r="828" spans="1:16" s="8" customFormat="1" ht="14.4" x14ac:dyDescent="0.25">
      <c r="A828" s="35">
        <f>IF(I828&lt;&gt;"",1+MAX($A$1:A827),"")</f>
        <v>607</v>
      </c>
      <c r="B828" s="37" t="s">
        <v>740</v>
      </c>
      <c r="C828" s="37" t="s">
        <v>741</v>
      </c>
      <c r="E828" s="33" t="s">
        <v>749</v>
      </c>
      <c r="F828" s="6">
        <f>F826*G826/32</f>
        <v>4.5196874999999999</v>
      </c>
      <c r="G828" s="1">
        <v>0</v>
      </c>
      <c r="H828" s="2">
        <f t="shared" ref="H828:H833" si="401">F828*(1+G828)</f>
        <v>4.5196874999999999</v>
      </c>
      <c r="I828" s="15" t="s">
        <v>35</v>
      </c>
      <c r="J828" s="95">
        <v>70</v>
      </c>
      <c r="K828" s="96">
        <f t="shared" ref="K828:K833" si="402">J828*H828</f>
        <v>316.37812500000001</v>
      </c>
      <c r="L828" s="96">
        <v>20</v>
      </c>
      <c r="M828" s="96">
        <f t="shared" ref="M828:M833" si="403">L828*H828</f>
        <v>90.393749999999997</v>
      </c>
      <c r="N828" s="95">
        <v>90</v>
      </c>
      <c r="O828" s="4">
        <f t="shared" ref="O828:O833" si="404">N828*H828</f>
        <v>406.77187499999997</v>
      </c>
      <c r="P828" s="9"/>
    </row>
    <row r="829" spans="1:16" s="8" customFormat="1" ht="14.4" x14ac:dyDescent="0.25">
      <c r="A829" s="35">
        <f>IF(I829&lt;&gt;"",1+MAX($A$1:A828),"")</f>
        <v>608</v>
      </c>
      <c r="B829" s="37" t="s">
        <v>740</v>
      </c>
      <c r="C829" s="37" t="s">
        <v>741</v>
      </c>
      <c r="E829" s="33" t="s">
        <v>743</v>
      </c>
      <c r="F829" s="6">
        <f>F826*G826</f>
        <v>144.63</v>
      </c>
      <c r="G829" s="1">
        <v>0.1</v>
      </c>
      <c r="H829" s="2">
        <f t="shared" si="401"/>
        <v>159.09300000000002</v>
      </c>
      <c r="I829" s="15" t="s">
        <v>27</v>
      </c>
      <c r="J829" s="93">
        <v>1.147</v>
      </c>
      <c r="K829" s="94">
        <f t="shared" si="402"/>
        <v>182.47967100000002</v>
      </c>
      <c r="L829" s="94">
        <v>0.70300000000000007</v>
      </c>
      <c r="M829" s="94">
        <f t="shared" si="403"/>
        <v>111.84237900000002</v>
      </c>
      <c r="N829" s="93">
        <v>1.85</v>
      </c>
      <c r="O829" s="4">
        <f t="shared" si="404"/>
        <v>294.32205000000005</v>
      </c>
      <c r="P829" s="9"/>
    </row>
    <row r="830" spans="1:16" s="8" customFormat="1" ht="14.4" x14ac:dyDescent="0.25">
      <c r="A830" s="35">
        <f>IF(I830&lt;&gt;"",1+MAX($A$1:A829),"")</f>
        <v>609</v>
      </c>
      <c r="B830" s="37" t="s">
        <v>740</v>
      </c>
      <c r="C830" s="37" t="s">
        <v>741</v>
      </c>
      <c r="E830" s="33" t="s">
        <v>744</v>
      </c>
      <c r="F830" s="6">
        <f>F826*2</f>
        <v>32.14</v>
      </c>
      <c r="G830" s="1">
        <v>0.1</v>
      </c>
      <c r="H830" s="2">
        <f t="shared" si="401"/>
        <v>35.354000000000006</v>
      </c>
      <c r="I830" s="15" t="s">
        <v>28</v>
      </c>
      <c r="J830" s="95">
        <v>3.35</v>
      </c>
      <c r="K830" s="96">
        <f t="shared" si="402"/>
        <v>118.43590000000002</v>
      </c>
      <c r="L830" s="96">
        <v>1.6500000000000001</v>
      </c>
      <c r="M830" s="96">
        <f t="shared" si="403"/>
        <v>58.334100000000014</v>
      </c>
      <c r="N830" s="95">
        <v>5</v>
      </c>
      <c r="O830" s="4">
        <f t="shared" si="404"/>
        <v>176.77000000000004</v>
      </c>
      <c r="P830" s="9"/>
    </row>
    <row r="831" spans="1:16" s="8" customFormat="1" ht="14.4" x14ac:dyDescent="0.25">
      <c r="A831" s="35">
        <f>IF(I831&lt;&gt;"",1+MAX($A$1:A830),"")</f>
        <v>610</v>
      </c>
      <c r="B831" s="37" t="s">
        <v>740</v>
      </c>
      <c r="C831" s="37" t="s">
        <v>741</v>
      </c>
      <c r="E831" s="33" t="s">
        <v>745</v>
      </c>
      <c r="F831" s="6">
        <f>F826*1</f>
        <v>16.07</v>
      </c>
      <c r="G831" s="1">
        <v>0.1</v>
      </c>
      <c r="H831" s="2">
        <f t="shared" si="401"/>
        <v>17.677000000000003</v>
      </c>
      <c r="I831" s="15" t="s">
        <v>28</v>
      </c>
      <c r="J831" s="96">
        <v>2.48</v>
      </c>
      <c r="K831" s="96">
        <f t="shared" si="402"/>
        <v>43.838960000000007</v>
      </c>
      <c r="L831" s="96">
        <v>1.52</v>
      </c>
      <c r="M831" s="96">
        <f t="shared" si="403"/>
        <v>26.869040000000005</v>
      </c>
      <c r="N831" s="95">
        <v>4</v>
      </c>
      <c r="O831" s="4">
        <f t="shared" si="404"/>
        <v>70.708000000000013</v>
      </c>
      <c r="P831" s="9"/>
    </row>
    <row r="832" spans="1:16" s="8" customFormat="1" ht="14.4" x14ac:dyDescent="0.25">
      <c r="A832" s="35">
        <f>IF(I832&lt;&gt;"",1+MAX($A$1:A831),"")</f>
        <v>611</v>
      </c>
      <c r="B832" s="37" t="s">
        <v>740</v>
      </c>
      <c r="C832" s="37" t="s">
        <v>741</v>
      </c>
      <c r="E832" s="33" t="s">
        <v>746</v>
      </c>
      <c r="F832" s="6">
        <f>F826*2</f>
        <v>32.14</v>
      </c>
      <c r="G832" s="1">
        <v>0.1</v>
      </c>
      <c r="H832" s="2">
        <f t="shared" si="401"/>
        <v>35.354000000000006</v>
      </c>
      <c r="I832" s="15" t="s">
        <v>28</v>
      </c>
      <c r="J832" s="96">
        <v>2.48</v>
      </c>
      <c r="K832" s="96">
        <f t="shared" si="402"/>
        <v>87.677920000000015</v>
      </c>
      <c r="L832" s="96">
        <v>1.52</v>
      </c>
      <c r="M832" s="96">
        <f t="shared" si="403"/>
        <v>53.738080000000011</v>
      </c>
      <c r="N832" s="95">
        <v>4</v>
      </c>
      <c r="O832" s="4">
        <f t="shared" si="404"/>
        <v>141.41600000000003</v>
      </c>
      <c r="P832" s="9"/>
    </row>
    <row r="833" spans="1:16" s="8" customFormat="1" ht="14.4" x14ac:dyDescent="0.25">
      <c r="A833" s="35">
        <f>IF(I833&lt;&gt;"",1+MAX($A$1:A832),"")</f>
        <v>612</v>
      </c>
      <c r="B833" s="37" t="s">
        <v>740</v>
      </c>
      <c r="C833" s="37" t="s">
        <v>741</v>
      </c>
      <c r="E833" s="33" t="s">
        <v>747</v>
      </c>
      <c r="F833" s="6">
        <f>F826/1.33</f>
        <v>12.082706766917292</v>
      </c>
      <c r="G833" s="1">
        <v>0</v>
      </c>
      <c r="H833" s="2">
        <f t="shared" si="401"/>
        <v>12.082706766917292</v>
      </c>
      <c r="I833" s="15" t="s">
        <v>35</v>
      </c>
      <c r="J833" s="96">
        <v>22.32</v>
      </c>
      <c r="K833" s="96">
        <f t="shared" si="402"/>
        <v>269.68601503759396</v>
      </c>
      <c r="L833" s="96">
        <v>13.68</v>
      </c>
      <c r="M833" s="96">
        <f t="shared" si="403"/>
        <v>165.29142857142855</v>
      </c>
      <c r="N833" s="95">
        <v>36</v>
      </c>
      <c r="O833" s="4">
        <f t="shared" si="404"/>
        <v>434.97744360902254</v>
      </c>
      <c r="P833" s="9"/>
    </row>
    <row r="834" spans="1:16" x14ac:dyDescent="0.25">
      <c r="A834" s="35" t="str">
        <f>IF(I834&lt;&gt;"",1+MAX($A$1:A833),"")</f>
        <v/>
      </c>
      <c r="B834" s="66"/>
      <c r="C834" s="67"/>
      <c r="D834" s="23"/>
      <c r="E834" s="24"/>
      <c r="F834" s="6"/>
      <c r="G834" s="8"/>
      <c r="H834" s="8"/>
      <c r="J834" s="40"/>
      <c r="K834" s="40"/>
      <c r="L834" s="40"/>
      <c r="M834" s="40"/>
      <c r="N834" s="8"/>
      <c r="O834" s="8"/>
      <c r="P834" s="9"/>
    </row>
    <row r="835" spans="1:16" x14ac:dyDescent="0.25">
      <c r="A835" s="35" t="str">
        <f>IF(I835&lt;&gt;"",1+MAX($A$1:A834),"")</f>
        <v/>
      </c>
      <c r="B835" s="66"/>
      <c r="C835" s="67"/>
      <c r="D835" s="47"/>
      <c r="E835" s="55" t="s">
        <v>750</v>
      </c>
      <c r="F835" s="83">
        <v>24.6</v>
      </c>
      <c r="G835" s="81">
        <v>9</v>
      </c>
      <c r="H835" s="8"/>
      <c r="J835" s="40"/>
      <c r="K835" s="40"/>
      <c r="L835" s="40"/>
      <c r="M835" s="40"/>
      <c r="N835" s="8"/>
      <c r="O835" s="8"/>
      <c r="P835" s="25"/>
    </row>
    <row r="836" spans="1:16" x14ac:dyDescent="0.25">
      <c r="A836" s="35" t="str">
        <f>IF(I836&lt;&gt;"",1+MAX($A$1:A835),"")</f>
        <v/>
      </c>
      <c r="B836" s="66"/>
      <c r="C836" s="67"/>
      <c r="D836" s="8"/>
      <c r="E836" s="33"/>
      <c r="F836" s="6"/>
      <c r="G836" s="8"/>
      <c r="H836" s="8"/>
      <c r="J836" s="40"/>
      <c r="K836" s="40"/>
      <c r="L836" s="40"/>
      <c r="M836" s="40"/>
      <c r="N836" s="8"/>
      <c r="O836" s="8"/>
      <c r="P836" s="25"/>
    </row>
    <row r="837" spans="1:16" s="8" customFormat="1" ht="14.4" x14ac:dyDescent="0.25">
      <c r="A837" s="35">
        <f>IF(I837&lt;&gt;"",1+MAX($A$1:A836),"")</f>
        <v>613</v>
      </c>
      <c r="B837" s="37" t="s">
        <v>740</v>
      </c>
      <c r="C837" s="37" t="s">
        <v>741</v>
      </c>
      <c r="E837" s="33" t="s">
        <v>742</v>
      </c>
      <c r="F837" s="6">
        <f>F835*G835/32</f>
        <v>6.9187500000000002</v>
      </c>
      <c r="G837" s="1">
        <v>0</v>
      </c>
      <c r="H837" s="2">
        <f t="shared" ref="H837:H842" si="405">F837*(1+G837)</f>
        <v>6.9187500000000002</v>
      </c>
      <c r="I837" s="15" t="s">
        <v>35</v>
      </c>
      <c r="J837" s="95">
        <v>62</v>
      </c>
      <c r="K837" s="96">
        <f>J837*H837</f>
        <v>428.96250000000003</v>
      </c>
      <c r="L837" s="96">
        <v>14</v>
      </c>
      <c r="M837" s="96">
        <f>L837*H837</f>
        <v>96.862499999999997</v>
      </c>
      <c r="N837" s="95">
        <v>76</v>
      </c>
      <c r="O837" s="4">
        <f t="shared" ref="O837:O842" si="406">N837*H837</f>
        <v>525.82500000000005</v>
      </c>
      <c r="P837" s="9"/>
    </row>
    <row r="838" spans="1:16" s="8" customFormat="1" ht="14.4" x14ac:dyDescent="0.25">
      <c r="A838" s="35">
        <f>IF(I838&lt;&gt;"",1+MAX($A$1:A837),"")</f>
        <v>614</v>
      </c>
      <c r="B838" s="37" t="s">
        <v>740</v>
      </c>
      <c r="C838" s="37" t="s">
        <v>741</v>
      </c>
      <c r="E838" s="33" t="s">
        <v>743</v>
      </c>
      <c r="F838" s="6">
        <f>F835*G835</f>
        <v>221.4</v>
      </c>
      <c r="G838" s="1">
        <v>0.1</v>
      </c>
      <c r="H838" s="2">
        <f t="shared" si="405"/>
        <v>243.54000000000002</v>
      </c>
      <c r="I838" s="15" t="s">
        <v>27</v>
      </c>
      <c r="J838" s="93">
        <v>1.147</v>
      </c>
      <c r="K838" s="94">
        <f>J838*H838</f>
        <v>279.34038000000004</v>
      </c>
      <c r="L838" s="94">
        <v>0.70300000000000007</v>
      </c>
      <c r="M838" s="94">
        <f>L838*H838</f>
        <v>171.20862000000002</v>
      </c>
      <c r="N838" s="93">
        <v>1.85</v>
      </c>
      <c r="O838" s="4">
        <f t="shared" si="406"/>
        <v>450.54900000000004</v>
      </c>
      <c r="P838" s="9"/>
    </row>
    <row r="839" spans="1:16" s="8" customFormat="1" ht="14.4" x14ac:dyDescent="0.25">
      <c r="A839" s="35">
        <f>IF(I839&lt;&gt;"",1+MAX($A$1:A838),"")</f>
        <v>615</v>
      </c>
      <c r="B839" s="37" t="s">
        <v>740</v>
      </c>
      <c r="C839" s="37" t="s">
        <v>741</v>
      </c>
      <c r="E839" s="33" t="s">
        <v>744</v>
      </c>
      <c r="F839" s="6">
        <f>F835*2</f>
        <v>49.2</v>
      </c>
      <c r="G839" s="1">
        <v>0.1</v>
      </c>
      <c r="H839" s="2">
        <f t="shared" si="405"/>
        <v>54.120000000000005</v>
      </c>
      <c r="I839" s="15" t="s">
        <v>28</v>
      </c>
      <c r="J839" s="95">
        <v>3.35</v>
      </c>
      <c r="K839" s="96">
        <f>J839*H839</f>
        <v>181.30200000000002</v>
      </c>
      <c r="L839" s="96">
        <v>1.6500000000000001</v>
      </c>
      <c r="M839" s="96">
        <f>L839*H839</f>
        <v>89.298000000000016</v>
      </c>
      <c r="N839" s="95">
        <v>5</v>
      </c>
      <c r="O839" s="4">
        <f t="shared" si="406"/>
        <v>270.60000000000002</v>
      </c>
      <c r="P839" s="9"/>
    </row>
    <row r="840" spans="1:16" s="8" customFormat="1" ht="14.4" x14ac:dyDescent="0.25">
      <c r="A840" s="35">
        <f>IF(I840&lt;&gt;"",1+MAX($A$1:A839),"")</f>
        <v>616</v>
      </c>
      <c r="B840" s="37" t="s">
        <v>740</v>
      </c>
      <c r="C840" s="37" t="s">
        <v>741</v>
      </c>
      <c r="E840" s="33" t="s">
        <v>751</v>
      </c>
      <c r="F840" s="6">
        <f>F835*1</f>
        <v>24.6</v>
      </c>
      <c r="G840" s="1">
        <v>0.1</v>
      </c>
      <c r="H840" s="2">
        <f t="shared" si="405"/>
        <v>27.060000000000002</v>
      </c>
      <c r="I840" s="15" t="s">
        <v>28</v>
      </c>
      <c r="J840" s="3">
        <v>4.34</v>
      </c>
      <c r="K840" s="40">
        <f t="shared" ref="K840:K842" si="407">J840*H840</f>
        <v>117.44040000000001</v>
      </c>
      <c r="L840" s="40">
        <v>2.66</v>
      </c>
      <c r="M840" s="40">
        <f t="shared" ref="M840:M842" si="408">L840*H840</f>
        <v>71.979600000000005</v>
      </c>
      <c r="N840" s="3">
        <v>7</v>
      </c>
      <c r="O840" s="4">
        <f t="shared" si="406"/>
        <v>189.42000000000002</v>
      </c>
      <c r="P840" s="9"/>
    </row>
    <row r="841" spans="1:16" s="8" customFormat="1" ht="14.4" x14ac:dyDescent="0.25">
      <c r="A841" s="35">
        <f>IF(I841&lt;&gt;"",1+MAX($A$1:A840),"")</f>
        <v>617</v>
      </c>
      <c r="B841" s="37" t="s">
        <v>740</v>
      </c>
      <c r="C841" s="37" t="s">
        <v>741</v>
      </c>
      <c r="E841" s="33" t="s">
        <v>752</v>
      </c>
      <c r="F841" s="6">
        <f>F835*2</f>
        <v>49.2</v>
      </c>
      <c r="G841" s="1">
        <v>0.1</v>
      </c>
      <c r="H841" s="2">
        <f t="shared" si="405"/>
        <v>54.120000000000005</v>
      </c>
      <c r="I841" s="15" t="s">
        <v>28</v>
      </c>
      <c r="J841" s="3">
        <v>4.34</v>
      </c>
      <c r="K841" s="40">
        <f t="shared" ref="K841" si="409">J841*H841</f>
        <v>234.88080000000002</v>
      </c>
      <c r="L841" s="40">
        <v>2.66</v>
      </c>
      <c r="M841" s="40">
        <f t="shared" si="408"/>
        <v>143.95920000000001</v>
      </c>
      <c r="N841" s="3">
        <v>7</v>
      </c>
      <c r="O841" s="4">
        <f t="shared" si="406"/>
        <v>378.84000000000003</v>
      </c>
      <c r="P841" s="9"/>
    </row>
    <row r="842" spans="1:16" s="8" customFormat="1" ht="14.4" x14ac:dyDescent="0.25">
      <c r="A842" s="35">
        <f>IF(I842&lt;&gt;"",1+MAX($A$1:A841),"")</f>
        <v>618</v>
      </c>
      <c r="B842" s="37" t="s">
        <v>740</v>
      </c>
      <c r="C842" s="37" t="s">
        <v>741</v>
      </c>
      <c r="E842" s="33" t="s">
        <v>753</v>
      </c>
      <c r="F842" s="6">
        <f>F835/1.33</f>
        <v>18.496240601503761</v>
      </c>
      <c r="G842" s="1">
        <v>0</v>
      </c>
      <c r="H842" s="2">
        <f t="shared" si="405"/>
        <v>18.496240601503761</v>
      </c>
      <c r="I842" s="15" t="s">
        <v>35</v>
      </c>
      <c r="J842" s="3">
        <v>39.06</v>
      </c>
      <c r="K842" s="40">
        <f t="shared" si="407"/>
        <v>722.46315789473692</v>
      </c>
      <c r="L842" s="40">
        <v>23.94</v>
      </c>
      <c r="M842" s="40">
        <f t="shared" si="408"/>
        <v>442.80000000000007</v>
      </c>
      <c r="N842" s="3">
        <v>63</v>
      </c>
      <c r="O842" s="4">
        <f t="shared" si="406"/>
        <v>1165.2631578947369</v>
      </c>
      <c r="P842" s="9"/>
    </row>
    <row r="843" spans="1:16" x14ac:dyDescent="0.25">
      <c r="A843" s="35" t="str">
        <f>IF(I843&lt;&gt;"",1+MAX($A$1:A842),"")</f>
        <v/>
      </c>
      <c r="B843" s="66"/>
      <c r="C843" s="67"/>
      <c r="D843" s="23"/>
      <c r="E843" s="24"/>
      <c r="F843" s="56"/>
      <c r="G843" s="8"/>
      <c r="H843" s="8"/>
      <c r="J843" s="40"/>
      <c r="K843" s="40"/>
      <c r="L843" s="40"/>
      <c r="M843" s="40"/>
      <c r="N843" s="8"/>
      <c r="O843" s="8"/>
      <c r="P843" s="9"/>
    </row>
    <row r="844" spans="1:16" x14ac:dyDescent="0.25">
      <c r="A844" s="35" t="str">
        <f>IF(I844&lt;&gt;"",1+MAX($A$1:A843),"")</f>
        <v/>
      </c>
      <c r="B844" s="66"/>
      <c r="C844" s="67"/>
      <c r="D844" s="47"/>
      <c r="E844" s="55" t="s">
        <v>754</v>
      </c>
      <c r="F844" s="83">
        <v>88.93</v>
      </c>
      <c r="G844" s="81">
        <v>9</v>
      </c>
      <c r="H844" s="8"/>
      <c r="J844" s="40"/>
      <c r="K844" s="40"/>
      <c r="L844" s="40"/>
      <c r="M844" s="40"/>
      <c r="N844" s="8"/>
      <c r="O844" s="8"/>
      <c r="P844" s="25"/>
    </row>
    <row r="845" spans="1:16" x14ac:dyDescent="0.25">
      <c r="A845" s="35" t="str">
        <f>IF(I845&lt;&gt;"",1+MAX($A$1:A844),"")</f>
        <v/>
      </c>
      <c r="B845" s="66"/>
      <c r="C845" s="67"/>
      <c r="D845" s="8"/>
      <c r="E845" s="33"/>
      <c r="F845" s="6"/>
      <c r="G845" s="8"/>
      <c r="H845" s="8"/>
      <c r="J845" s="40"/>
      <c r="K845" s="40"/>
      <c r="L845" s="40"/>
      <c r="M845" s="40"/>
      <c r="N845" s="8"/>
      <c r="O845" s="8"/>
      <c r="P845" s="25"/>
    </row>
    <row r="846" spans="1:16" s="8" customFormat="1" ht="14.4" x14ac:dyDescent="0.25">
      <c r="A846" s="35">
        <f>IF(I846&lt;&gt;"",1+MAX($A$1:A845),"")</f>
        <v>619</v>
      </c>
      <c r="B846" s="37" t="s">
        <v>740</v>
      </c>
      <c r="C846" s="37" t="s">
        <v>741</v>
      </c>
      <c r="E846" s="33" t="s">
        <v>755</v>
      </c>
      <c r="F846" s="6">
        <f>F844*G844*2/32</f>
        <v>50.023125000000007</v>
      </c>
      <c r="G846" s="1">
        <v>0</v>
      </c>
      <c r="H846" s="2">
        <f>F846*(1+G846)</f>
        <v>50.023125000000007</v>
      </c>
      <c r="I846" s="15" t="s">
        <v>35</v>
      </c>
      <c r="J846" s="95">
        <v>62</v>
      </c>
      <c r="K846" s="96">
        <f t="shared" ref="K846:K851" si="410">J846*H846</f>
        <v>3101.4337500000006</v>
      </c>
      <c r="L846" s="96">
        <v>14</v>
      </c>
      <c r="M846" s="96">
        <f t="shared" ref="M846:M851" si="411">L846*H846</f>
        <v>700.32375000000013</v>
      </c>
      <c r="N846" s="95">
        <v>76</v>
      </c>
      <c r="O846" s="4">
        <f t="shared" ref="O846:O851" si="412">N846*H846</f>
        <v>3801.7575000000006</v>
      </c>
      <c r="P846" s="9"/>
    </row>
    <row r="847" spans="1:16" s="8" customFormat="1" ht="14.4" x14ac:dyDescent="0.25">
      <c r="A847" s="35">
        <f>IF(I847&lt;&gt;"",1+MAX($A$1:A846),"")</f>
        <v>620</v>
      </c>
      <c r="B847" s="37" t="s">
        <v>740</v>
      </c>
      <c r="C847" s="37" t="s">
        <v>741</v>
      </c>
      <c r="E847" s="33" t="s">
        <v>756</v>
      </c>
      <c r="F847" s="6">
        <f>F844*G844</f>
        <v>800.37000000000012</v>
      </c>
      <c r="G847" s="1">
        <v>0.1</v>
      </c>
      <c r="H847" s="2">
        <f t="shared" ref="H847:H851" si="413">F847*(1+G847)</f>
        <v>880.40700000000015</v>
      </c>
      <c r="I847" s="15" t="s">
        <v>27</v>
      </c>
      <c r="J847" s="93">
        <v>0.74399999999999999</v>
      </c>
      <c r="K847" s="94">
        <f t="shared" si="410"/>
        <v>655.02280800000005</v>
      </c>
      <c r="L847" s="94">
        <v>0.45599999999999996</v>
      </c>
      <c r="M847" s="94">
        <f t="shared" si="411"/>
        <v>401.46559200000002</v>
      </c>
      <c r="N847" s="97">
        <v>1.2</v>
      </c>
      <c r="O847" s="4">
        <f t="shared" si="412"/>
        <v>1056.4884000000002</v>
      </c>
      <c r="P847" s="9"/>
    </row>
    <row r="848" spans="1:16" s="8" customFormat="1" ht="14.4" x14ac:dyDescent="0.25">
      <c r="A848" s="35">
        <f>IF(I848&lt;&gt;"",1+MAX($A$1:A847),"")</f>
        <v>621</v>
      </c>
      <c r="B848" s="37" t="s">
        <v>740</v>
      </c>
      <c r="C848" s="37" t="s">
        <v>741</v>
      </c>
      <c r="E848" s="33" t="s">
        <v>744</v>
      </c>
      <c r="F848" s="6">
        <f>F844*4</f>
        <v>355.72</v>
      </c>
      <c r="G848" s="1">
        <v>0.1</v>
      </c>
      <c r="H848" s="2">
        <f t="shared" si="413"/>
        <v>391.29200000000009</v>
      </c>
      <c r="I848" s="15" t="s">
        <v>28</v>
      </c>
      <c r="J848" s="95">
        <v>3.35</v>
      </c>
      <c r="K848" s="96">
        <f t="shared" si="410"/>
        <v>1310.8282000000004</v>
      </c>
      <c r="L848" s="96">
        <v>1.6500000000000001</v>
      </c>
      <c r="M848" s="96">
        <f t="shared" si="411"/>
        <v>645.63180000000023</v>
      </c>
      <c r="N848" s="95">
        <v>5</v>
      </c>
      <c r="O848" s="4">
        <f t="shared" si="412"/>
        <v>1956.4600000000005</v>
      </c>
      <c r="P848" s="9"/>
    </row>
    <row r="849" spans="1:16" s="8" customFormat="1" ht="14.4" x14ac:dyDescent="0.25">
      <c r="A849" s="35">
        <f>IF(I849&lt;&gt;"",1+MAX($A$1:A848),"")</f>
        <v>622</v>
      </c>
      <c r="B849" s="37" t="s">
        <v>740</v>
      </c>
      <c r="C849" s="37" t="s">
        <v>741</v>
      </c>
      <c r="E849" s="33" t="s">
        <v>757</v>
      </c>
      <c r="F849" s="6">
        <f>F844*1</f>
        <v>88.93</v>
      </c>
      <c r="G849" s="1">
        <v>0.1</v>
      </c>
      <c r="H849" s="2">
        <f t="shared" si="413"/>
        <v>97.823000000000022</v>
      </c>
      <c r="I849" s="15" t="s">
        <v>28</v>
      </c>
      <c r="J849" s="96">
        <v>1.8599999999999999</v>
      </c>
      <c r="K849" s="96">
        <f t="shared" si="410"/>
        <v>181.95078000000004</v>
      </c>
      <c r="L849" s="96">
        <v>1.1400000000000001</v>
      </c>
      <c r="M849" s="96">
        <f t="shared" si="411"/>
        <v>111.51822000000004</v>
      </c>
      <c r="N849" s="95">
        <v>3</v>
      </c>
      <c r="O849" s="4">
        <f t="shared" si="412"/>
        <v>293.46900000000005</v>
      </c>
      <c r="P849" s="9"/>
    </row>
    <row r="850" spans="1:16" s="8" customFormat="1" ht="14.4" x14ac:dyDescent="0.25">
      <c r="A850" s="35">
        <f>IF(I850&lt;&gt;"",1+MAX($A$1:A849),"")</f>
        <v>623</v>
      </c>
      <c r="B850" s="37" t="s">
        <v>740</v>
      </c>
      <c r="C850" s="37" t="s">
        <v>741</v>
      </c>
      <c r="E850" s="33" t="s">
        <v>758</v>
      </c>
      <c r="F850" s="6">
        <f>F844*2</f>
        <v>177.86</v>
      </c>
      <c r="G850" s="1">
        <v>0.1</v>
      </c>
      <c r="H850" s="2">
        <f t="shared" si="413"/>
        <v>195.64600000000004</v>
      </c>
      <c r="I850" s="15" t="s">
        <v>28</v>
      </c>
      <c r="J850" s="96">
        <v>1.8599999999999999</v>
      </c>
      <c r="K850" s="96">
        <f t="shared" si="410"/>
        <v>363.90156000000007</v>
      </c>
      <c r="L850" s="96">
        <v>1.1400000000000001</v>
      </c>
      <c r="M850" s="96">
        <f t="shared" si="411"/>
        <v>223.03644000000008</v>
      </c>
      <c r="N850" s="95">
        <v>3</v>
      </c>
      <c r="O850" s="4">
        <f t="shared" si="412"/>
        <v>586.9380000000001</v>
      </c>
      <c r="P850" s="9"/>
    </row>
    <row r="851" spans="1:16" s="8" customFormat="1" ht="14.4" x14ac:dyDescent="0.25">
      <c r="A851" s="35">
        <f>IF(I851&lt;&gt;"",1+MAX($A$1:A850),"")</f>
        <v>624</v>
      </c>
      <c r="B851" s="37" t="s">
        <v>740</v>
      </c>
      <c r="C851" s="37" t="s">
        <v>741</v>
      </c>
      <c r="E851" s="33" t="s">
        <v>759</v>
      </c>
      <c r="F851" s="6">
        <f>F844/1.33</f>
        <v>66.864661654135347</v>
      </c>
      <c r="G851" s="1">
        <v>0</v>
      </c>
      <c r="H851" s="2">
        <f t="shared" si="413"/>
        <v>66.864661654135347</v>
      </c>
      <c r="I851" s="15" t="s">
        <v>35</v>
      </c>
      <c r="J851" s="96">
        <v>16.739999999999998</v>
      </c>
      <c r="K851" s="96">
        <f t="shared" si="410"/>
        <v>1119.3144360902256</v>
      </c>
      <c r="L851" s="96">
        <v>10.26</v>
      </c>
      <c r="M851" s="96">
        <f t="shared" si="411"/>
        <v>686.03142857142859</v>
      </c>
      <c r="N851" s="95">
        <v>27</v>
      </c>
      <c r="O851" s="4">
        <f t="shared" si="412"/>
        <v>1805.3458646616543</v>
      </c>
      <c r="P851" s="9"/>
    </row>
    <row r="852" spans="1:16" x14ac:dyDescent="0.25">
      <c r="A852" s="35" t="str">
        <f>IF(I852&lt;&gt;"",1+MAX($A$1:A851),"")</f>
        <v/>
      </c>
      <c r="B852" s="66"/>
      <c r="C852" s="67"/>
      <c r="D852" s="23"/>
      <c r="E852" s="24"/>
      <c r="F852" s="6"/>
      <c r="G852" s="8"/>
      <c r="H852" s="8"/>
      <c r="J852" s="40"/>
      <c r="K852" s="40"/>
      <c r="L852" s="40"/>
      <c r="M852" s="40"/>
      <c r="N852" s="8"/>
      <c r="O852" s="8"/>
      <c r="P852" s="9"/>
    </row>
    <row r="853" spans="1:16" x14ac:dyDescent="0.25">
      <c r="A853" s="35" t="str">
        <f>IF(I853&lt;&gt;"",1+MAX($A$1:A852),"")</f>
        <v/>
      </c>
      <c r="B853" s="66"/>
      <c r="C853" s="67"/>
      <c r="D853" s="47"/>
      <c r="E853" s="55" t="s">
        <v>760</v>
      </c>
      <c r="F853" s="83">
        <v>41.41</v>
      </c>
      <c r="G853" s="81">
        <v>9</v>
      </c>
      <c r="H853" s="8"/>
      <c r="J853" s="40"/>
      <c r="K853" s="40"/>
      <c r="L853" s="40"/>
      <c r="M853" s="40"/>
      <c r="N853" s="8"/>
      <c r="O853" s="8"/>
      <c r="P853" s="25"/>
    </row>
    <row r="854" spans="1:16" x14ac:dyDescent="0.25">
      <c r="A854" s="35" t="str">
        <f>IF(I854&lt;&gt;"",1+MAX($A$1:A853),"")</f>
        <v/>
      </c>
      <c r="B854" s="66"/>
      <c r="C854" s="67"/>
      <c r="D854" s="8"/>
      <c r="E854" s="33"/>
      <c r="F854" s="85"/>
      <c r="G854" s="8"/>
      <c r="H854" s="8"/>
      <c r="J854" s="40"/>
      <c r="K854" s="40"/>
      <c r="L854" s="40"/>
      <c r="M854" s="40"/>
      <c r="N854" s="8"/>
      <c r="O854" s="8"/>
      <c r="P854" s="25"/>
    </row>
    <row r="855" spans="1:16" s="8" customFormat="1" ht="14.4" x14ac:dyDescent="0.25">
      <c r="A855" s="35">
        <f>IF(I855&lt;&gt;"",1+MAX($A$1:A854),"")</f>
        <v>625</v>
      </c>
      <c r="B855" s="37" t="s">
        <v>740</v>
      </c>
      <c r="C855" s="37" t="s">
        <v>741</v>
      </c>
      <c r="E855" s="33" t="s">
        <v>742</v>
      </c>
      <c r="F855" s="6">
        <f>F853*G853/32</f>
        <v>11.646562499999998</v>
      </c>
      <c r="G855" s="1">
        <v>0</v>
      </c>
      <c r="H855" s="2">
        <f>F855*(1+G855)</f>
        <v>11.646562499999998</v>
      </c>
      <c r="I855" s="15" t="s">
        <v>35</v>
      </c>
      <c r="J855" s="95">
        <v>62</v>
      </c>
      <c r="K855" s="96">
        <f t="shared" ref="K855:K861" si="414">J855*H855</f>
        <v>722.08687499999985</v>
      </c>
      <c r="L855" s="96">
        <v>14</v>
      </c>
      <c r="M855" s="96">
        <f t="shared" ref="M855:M861" si="415">L855*H855</f>
        <v>163.05187499999997</v>
      </c>
      <c r="N855" s="95">
        <v>76</v>
      </c>
      <c r="O855" s="4">
        <f t="shared" ref="O855:O861" si="416">N855*H855</f>
        <v>885.13874999999985</v>
      </c>
      <c r="P855" s="9"/>
    </row>
    <row r="856" spans="1:16" s="8" customFormat="1" ht="14.4" x14ac:dyDescent="0.25">
      <c r="A856" s="35">
        <f>IF(I856&lt;&gt;"",1+MAX($A$1:A855),"")</f>
        <v>626</v>
      </c>
      <c r="B856" s="37" t="s">
        <v>740</v>
      </c>
      <c r="C856" s="37" t="s">
        <v>741</v>
      </c>
      <c r="E856" s="33" t="s">
        <v>749</v>
      </c>
      <c r="F856" s="6">
        <f>F853*G853/32</f>
        <v>11.646562499999998</v>
      </c>
      <c r="G856" s="1">
        <v>0</v>
      </c>
      <c r="H856" s="2">
        <f>F856*(1+G856)</f>
        <v>11.646562499999998</v>
      </c>
      <c r="I856" s="15" t="s">
        <v>35</v>
      </c>
      <c r="J856" s="95">
        <v>70</v>
      </c>
      <c r="K856" s="96">
        <f t="shared" si="414"/>
        <v>815.25937499999986</v>
      </c>
      <c r="L856" s="96">
        <v>20</v>
      </c>
      <c r="M856" s="96">
        <f t="shared" si="415"/>
        <v>232.93124999999998</v>
      </c>
      <c r="N856" s="95">
        <v>90</v>
      </c>
      <c r="O856" s="4">
        <f t="shared" si="416"/>
        <v>1048.1906249999997</v>
      </c>
      <c r="P856" s="9"/>
    </row>
    <row r="857" spans="1:16" s="8" customFormat="1" ht="14.4" x14ac:dyDescent="0.25">
      <c r="A857" s="35">
        <f>IF(I857&lt;&gt;"",1+MAX($A$1:A856),"")</f>
        <v>627</v>
      </c>
      <c r="B857" s="37" t="s">
        <v>740</v>
      </c>
      <c r="C857" s="37" t="s">
        <v>741</v>
      </c>
      <c r="E857" s="33" t="s">
        <v>756</v>
      </c>
      <c r="F857" s="6">
        <f>F853*G853</f>
        <v>372.68999999999994</v>
      </c>
      <c r="G857" s="1">
        <v>0.1</v>
      </c>
      <c r="H857" s="2">
        <f t="shared" ref="H857:H861" si="417">F857*(1+G857)</f>
        <v>409.95899999999995</v>
      </c>
      <c r="I857" s="15" t="s">
        <v>27</v>
      </c>
      <c r="J857" s="93">
        <v>0.74399999999999999</v>
      </c>
      <c r="K857" s="94">
        <f t="shared" si="414"/>
        <v>305.00949599999996</v>
      </c>
      <c r="L857" s="94">
        <v>0.45599999999999996</v>
      </c>
      <c r="M857" s="94">
        <f t="shared" si="415"/>
        <v>186.94130399999995</v>
      </c>
      <c r="N857" s="97">
        <v>1.2</v>
      </c>
      <c r="O857" s="4">
        <f t="shared" si="416"/>
        <v>491.9507999999999</v>
      </c>
      <c r="P857" s="9"/>
    </row>
    <row r="858" spans="1:16" s="8" customFormat="1" ht="14.4" x14ac:dyDescent="0.25">
      <c r="A858" s="35">
        <f>IF(I858&lt;&gt;"",1+MAX($A$1:A857),"")</f>
        <v>628</v>
      </c>
      <c r="B858" s="37" t="s">
        <v>740</v>
      </c>
      <c r="C858" s="37" t="s">
        <v>741</v>
      </c>
      <c r="E858" s="33" t="s">
        <v>744</v>
      </c>
      <c r="F858" s="6">
        <f>F853*4</f>
        <v>165.64</v>
      </c>
      <c r="G858" s="1">
        <v>0.1</v>
      </c>
      <c r="H858" s="2">
        <f t="shared" si="417"/>
        <v>182.20400000000001</v>
      </c>
      <c r="I858" s="15" t="s">
        <v>28</v>
      </c>
      <c r="J858" s="95">
        <v>3.35</v>
      </c>
      <c r="K858" s="96">
        <f t="shared" si="414"/>
        <v>610.38340000000005</v>
      </c>
      <c r="L858" s="96">
        <v>1.6500000000000001</v>
      </c>
      <c r="M858" s="96">
        <f t="shared" si="415"/>
        <v>300.63660000000004</v>
      </c>
      <c r="N858" s="95">
        <v>5</v>
      </c>
      <c r="O858" s="4">
        <f t="shared" si="416"/>
        <v>911.02</v>
      </c>
      <c r="P858" s="9"/>
    </row>
    <row r="859" spans="1:16" s="8" customFormat="1" ht="14.4" x14ac:dyDescent="0.25">
      <c r="A859" s="35">
        <f>IF(I859&lt;&gt;"",1+MAX($A$1:A858),"")</f>
        <v>629</v>
      </c>
      <c r="B859" s="37" t="s">
        <v>740</v>
      </c>
      <c r="C859" s="37" t="s">
        <v>741</v>
      </c>
      <c r="E859" s="33" t="s">
        <v>757</v>
      </c>
      <c r="F859" s="6">
        <f>F853*1</f>
        <v>41.41</v>
      </c>
      <c r="G859" s="1">
        <v>0.1</v>
      </c>
      <c r="H859" s="2">
        <f t="shared" si="417"/>
        <v>45.551000000000002</v>
      </c>
      <c r="I859" s="15" t="s">
        <v>28</v>
      </c>
      <c r="J859" s="96">
        <v>1.8599999999999999</v>
      </c>
      <c r="K859" s="96">
        <f t="shared" si="414"/>
        <v>84.724859999999993</v>
      </c>
      <c r="L859" s="96">
        <v>1.1400000000000001</v>
      </c>
      <c r="M859" s="96">
        <f t="shared" si="415"/>
        <v>51.928140000000006</v>
      </c>
      <c r="N859" s="95">
        <v>3</v>
      </c>
      <c r="O859" s="4">
        <f t="shared" si="416"/>
        <v>136.65300000000002</v>
      </c>
      <c r="P859" s="9"/>
    </row>
    <row r="860" spans="1:16" s="8" customFormat="1" ht="14.4" x14ac:dyDescent="0.25">
      <c r="A860" s="35">
        <f>IF(I860&lt;&gt;"",1+MAX($A$1:A859),"")</f>
        <v>630</v>
      </c>
      <c r="B860" s="37" t="s">
        <v>740</v>
      </c>
      <c r="C860" s="37" t="s">
        <v>741</v>
      </c>
      <c r="E860" s="33" t="s">
        <v>758</v>
      </c>
      <c r="F860" s="6">
        <f>F853*2</f>
        <v>82.82</v>
      </c>
      <c r="G860" s="1">
        <v>0.1</v>
      </c>
      <c r="H860" s="2">
        <f t="shared" si="417"/>
        <v>91.102000000000004</v>
      </c>
      <c r="I860" s="15" t="s">
        <v>28</v>
      </c>
      <c r="J860" s="96">
        <v>1.8599999999999999</v>
      </c>
      <c r="K860" s="96">
        <f t="shared" si="414"/>
        <v>169.44971999999999</v>
      </c>
      <c r="L860" s="96">
        <v>1.1400000000000001</v>
      </c>
      <c r="M860" s="96">
        <f t="shared" si="415"/>
        <v>103.85628000000001</v>
      </c>
      <c r="N860" s="95">
        <v>3</v>
      </c>
      <c r="O860" s="4">
        <f t="shared" si="416"/>
        <v>273.30600000000004</v>
      </c>
      <c r="P860" s="9"/>
    </row>
    <row r="861" spans="1:16" s="8" customFormat="1" ht="14.4" x14ac:dyDescent="0.25">
      <c r="A861" s="35">
        <f>IF(I861&lt;&gt;"",1+MAX($A$1:A860),"")</f>
        <v>631</v>
      </c>
      <c r="B861" s="37" t="s">
        <v>740</v>
      </c>
      <c r="C861" s="37" t="s">
        <v>741</v>
      </c>
      <c r="E861" s="33" t="s">
        <v>759</v>
      </c>
      <c r="F861" s="6">
        <f>F853/1.33</f>
        <v>31.135338345864657</v>
      </c>
      <c r="G861" s="1">
        <v>0</v>
      </c>
      <c r="H861" s="2">
        <f t="shared" si="417"/>
        <v>31.135338345864657</v>
      </c>
      <c r="I861" s="15" t="s">
        <v>35</v>
      </c>
      <c r="J861" s="96">
        <v>16.739999999999998</v>
      </c>
      <c r="K861" s="96">
        <f t="shared" si="414"/>
        <v>521.20556390977436</v>
      </c>
      <c r="L861" s="96">
        <v>10.26</v>
      </c>
      <c r="M861" s="96">
        <f t="shared" si="415"/>
        <v>319.44857142857137</v>
      </c>
      <c r="N861" s="95">
        <v>27</v>
      </c>
      <c r="O861" s="4">
        <f t="shared" si="416"/>
        <v>840.65413533834578</v>
      </c>
      <c r="P861" s="9"/>
    </row>
    <row r="862" spans="1:16" x14ac:dyDescent="0.25">
      <c r="A862" s="35" t="str">
        <f>IF(I862&lt;&gt;"",1+MAX($A$1:A861),"")</f>
        <v/>
      </c>
      <c r="B862" s="66"/>
      <c r="C862" s="67"/>
      <c r="D862" s="23"/>
      <c r="E862" s="24"/>
      <c r="F862" s="6"/>
      <c r="G862" s="8"/>
      <c r="H862" s="8"/>
      <c r="J862" s="40"/>
      <c r="K862" s="40"/>
      <c r="L862" s="40"/>
      <c r="M862" s="40"/>
      <c r="N862" s="8"/>
      <c r="O862" s="8"/>
      <c r="P862" s="9"/>
    </row>
    <row r="863" spans="1:16" x14ac:dyDescent="0.25">
      <c r="A863" s="35" t="str">
        <f>IF(I863&lt;&gt;"",1+MAX($A$1:A862),"")</f>
        <v/>
      </c>
      <c r="B863" s="66"/>
      <c r="C863" s="67"/>
      <c r="D863" s="47"/>
      <c r="E863" s="55" t="s">
        <v>761</v>
      </c>
      <c r="F863" s="83">
        <v>3.45</v>
      </c>
      <c r="G863" s="81">
        <v>9</v>
      </c>
      <c r="H863" s="8"/>
      <c r="J863" s="40"/>
      <c r="K863" s="40"/>
      <c r="L863" s="40"/>
      <c r="M863" s="40"/>
      <c r="N863" s="8"/>
      <c r="O863" s="8"/>
      <c r="P863" s="25"/>
    </row>
    <row r="864" spans="1:16" x14ac:dyDescent="0.25">
      <c r="A864" s="35" t="str">
        <f>IF(I864&lt;&gt;"",1+MAX($A$1:A863),"")</f>
        <v/>
      </c>
      <c r="B864" s="66"/>
      <c r="C864" s="67"/>
      <c r="D864" s="8"/>
      <c r="E864" s="33"/>
      <c r="F864" s="6"/>
      <c r="G864" s="8"/>
      <c r="H864" s="8"/>
      <c r="J864" s="40"/>
      <c r="K864" s="40"/>
      <c r="L864" s="40"/>
      <c r="M864" s="40"/>
      <c r="N864" s="8"/>
      <c r="O864" s="8"/>
      <c r="P864" s="25"/>
    </row>
    <row r="865" spans="1:16" s="8" customFormat="1" ht="14.4" x14ac:dyDescent="0.25">
      <c r="A865" s="35">
        <f>IF(I865&lt;&gt;"",1+MAX($A$1:A864),"")</f>
        <v>632</v>
      </c>
      <c r="B865" s="37" t="s">
        <v>740</v>
      </c>
      <c r="C865" s="37" t="s">
        <v>741</v>
      </c>
      <c r="E865" s="33" t="s">
        <v>762</v>
      </c>
      <c r="F865" s="6">
        <f>F863*G863*2/32</f>
        <v>1.940625</v>
      </c>
      <c r="G865" s="1">
        <v>0</v>
      </c>
      <c r="H865" s="2">
        <f>F865*(1+G865)</f>
        <v>1.940625</v>
      </c>
      <c r="I865" s="15" t="s">
        <v>35</v>
      </c>
      <c r="J865" s="95">
        <v>70</v>
      </c>
      <c r="K865" s="96">
        <f t="shared" ref="K865:K870" si="418">J865*H865</f>
        <v>135.84375</v>
      </c>
      <c r="L865" s="96">
        <v>20</v>
      </c>
      <c r="M865" s="96">
        <f t="shared" ref="M865:M870" si="419">L865*H865</f>
        <v>38.8125</v>
      </c>
      <c r="N865" s="95">
        <v>90</v>
      </c>
      <c r="O865" s="4">
        <f t="shared" ref="O865:O870" si="420">N865*H865</f>
        <v>174.65625</v>
      </c>
      <c r="P865" s="9"/>
    </row>
    <row r="866" spans="1:16" s="8" customFormat="1" ht="14.4" x14ac:dyDescent="0.25">
      <c r="A866" s="35">
        <f>IF(I866&lt;&gt;"",1+MAX($A$1:A865),"")</f>
        <v>633</v>
      </c>
      <c r="B866" s="37" t="s">
        <v>740</v>
      </c>
      <c r="C866" s="37" t="s">
        <v>741</v>
      </c>
      <c r="E866" s="33" t="s">
        <v>756</v>
      </c>
      <c r="F866" s="6">
        <f>F863*G863</f>
        <v>31.05</v>
      </c>
      <c r="G866" s="1">
        <v>0.1</v>
      </c>
      <c r="H866" s="2">
        <f t="shared" ref="H866:H870" si="421">F866*(1+G866)</f>
        <v>34.155000000000001</v>
      </c>
      <c r="I866" s="15" t="s">
        <v>27</v>
      </c>
      <c r="J866" s="93">
        <v>0.74399999999999999</v>
      </c>
      <c r="K866" s="94">
        <f t="shared" si="418"/>
        <v>25.41132</v>
      </c>
      <c r="L866" s="94">
        <v>0.45599999999999996</v>
      </c>
      <c r="M866" s="94">
        <f t="shared" si="419"/>
        <v>15.574679999999999</v>
      </c>
      <c r="N866" s="97">
        <v>1.2</v>
      </c>
      <c r="O866" s="4">
        <f t="shared" si="420"/>
        <v>40.985999999999997</v>
      </c>
      <c r="P866" s="9"/>
    </row>
    <row r="867" spans="1:16" s="8" customFormat="1" ht="14.4" x14ac:dyDescent="0.25">
      <c r="A867" s="35">
        <f>IF(I867&lt;&gt;"",1+MAX($A$1:A866),"")</f>
        <v>634</v>
      </c>
      <c r="B867" s="37" t="s">
        <v>740</v>
      </c>
      <c r="C867" s="37" t="s">
        <v>741</v>
      </c>
      <c r="E867" s="33" t="s">
        <v>744</v>
      </c>
      <c r="F867" s="6">
        <f>F863*4</f>
        <v>13.8</v>
      </c>
      <c r="G867" s="1">
        <v>0.1</v>
      </c>
      <c r="H867" s="2">
        <f t="shared" si="421"/>
        <v>15.180000000000001</v>
      </c>
      <c r="I867" s="15" t="s">
        <v>28</v>
      </c>
      <c r="J867" s="95">
        <v>3.35</v>
      </c>
      <c r="K867" s="96">
        <f t="shared" si="418"/>
        <v>50.853000000000009</v>
      </c>
      <c r="L867" s="96">
        <v>1.6500000000000001</v>
      </c>
      <c r="M867" s="96">
        <f t="shared" si="419"/>
        <v>25.047000000000004</v>
      </c>
      <c r="N867" s="95">
        <v>5</v>
      </c>
      <c r="O867" s="4">
        <f t="shared" si="420"/>
        <v>75.900000000000006</v>
      </c>
      <c r="P867" s="9"/>
    </row>
    <row r="868" spans="1:16" s="8" customFormat="1" ht="14.4" x14ac:dyDescent="0.25">
      <c r="A868" s="35">
        <f>IF(I868&lt;&gt;"",1+MAX($A$1:A867),"")</f>
        <v>635</v>
      </c>
      <c r="B868" s="37" t="s">
        <v>740</v>
      </c>
      <c r="C868" s="37" t="s">
        <v>741</v>
      </c>
      <c r="E868" s="33" t="s">
        <v>757</v>
      </c>
      <c r="F868" s="6">
        <f>F863*1</f>
        <v>3.45</v>
      </c>
      <c r="G868" s="1">
        <v>0.1</v>
      </c>
      <c r="H868" s="2">
        <f t="shared" si="421"/>
        <v>3.7950000000000004</v>
      </c>
      <c r="I868" s="15" t="s">
        <v>28</v>
      </c>
      <c r="J868" s="96">
        <v>1.8599999999999999</v>
      </c>
      <c r="K868" s="96">
        <f t="shared" si="418"/>
        <v>7.0587</v>
      </c>
      <c r="L868" s="96">
        <v>1.1400000000000001</v>
      </c>
      <c r="M868" s="96">
        <f t="shared" si="419"/>
        <v>4.3263000000000007</v>
      </c>
      <c r="N868" s="95">
        <v>3</v>
      </c>
      <c r="O868" s="4">
        <f t="shared" si="420"/>
        <v>11.385000000000002</v>
      </c>
      <c r="P868" s="9"/>
    </row>
    <row r="869" spans="1:16" s="8" customFormat="1" ht="14.4" x14ac:dyDescent="0.25">
      <c r="A869" s="35">
        <f>IF(I869&lt;&gt;"",1+MAX($A$1:A868),"")</f>
        <v>636</v>
      </c>
      <c r="B869" s="37" t="s">
        <v>740</v>
      </c>
      <c r="C869" s="37" t="s">
        <v>741</v>
      </c>
      <c r="E869" s="33" t="s">
        <v>758</v>
      </c>
      <c r="F869" s="6">
        <f>F863*2</f>
        <v>6.9</v>
      </c>
      <c r="G869" s="1">
        <v>0.1</v>
      </c>
      <c r="H869" s="2">
        <f t="shared" si="421"/>
        <v>7.5900000000000007</v>
      </c>
      <c r="I869" s="15" t="s">
        <v>28</v>
      </c>
      <c r="J869" s="96">
        <v>1.8599999999999999</v>
      </c>
      <c r="K869" s="96">
        <f t="shared" si="418"/>
        <v>14.1174</v>
      </c>
      <c r="L869" s="96">
        <v>1.1400000000000001</v>
      </c>
      <c r="M869" s="96">
        <f t="shared" si="419"/>
        <v>8.6526000000000014</v>
      </c>
      <c r="N869" s="95">
        <v>3</v>
      </c>
      <c r="O869" s="4">
        <f t="shared" si="420"/>
        <v>22.770000000000003</v>
      </c>
      <c r="P869" s="9"/>
    </row>
    <row r="870" spans="1:16" s="8" customFormat="1" ht="14.4" x14ac:dyDescent="0.25">
      <c r="A870" s="35">
        <f>IF(I870&lt;&gt;"",1+MAX($A$1:A869),"")</f>
        <v>637</v>
      </c>
      <c r="B870" s="37" t="s">
        <v>740</v>
      </c>
      <c r="C870" s="37" t="s">
        <v>741</v>
      </c>
      <c r="E870" s="33" t="s">
        <v>759</v>
      </c>
      <c r="F870" s="6">
        <f>F863/1.33</f>
        <v>2.5939849624060152</v>
      </c>
      <c r="G870" s="1">
        <v>0</v>
      </c>
      <c r="H870" s="2">
        <f t="shared" si="421"/>
        <v>2.5939849624060152</v>
      </c>
      <c r="I870" s="15" t="s">
        <v>35</v>
      </c>
      <c r="J870" s="96">
        <v>16.739999999999998</v>
      </c>
      <c r="K870" s="96">
        <f t="shared" si="418"/>
        <v>43.423308270676692</v>
      </c>
      <c r="L870" s="96">
        <v>10.26</v>
      </c>
      <c r="M870" s="96">
        <f t="shared" si="419"/>
        <v>26.614285714285714</v>
      </c>
      <c r="N870" s="95">
        <v>27</v>
      </c>
      <c r="O870" s="4">
        <f t="shared" si="420"/>
        <v>70.037593984962413</v>
      </c>
      <c r="P870" s="9"/>
    </row>
    <row r="871" spans="1:16" x14ac:dyDescent="0.25">
      <c r="A871" s="35" t="str">
        <f>IF(I871&lt;&gt;"",1+MAX($A$1:A870),"")</f>
        <v/>
      </c>
      <c r="B871" s="66"/>
      <c r="C871" s="67"/>
      <c r="D871" s="23"/>
      <c r="E871" s="24"/>
      <c r="F871" s="6"/>
      <c r="G871" s="8"/>
      <c r="H871" s="8"/>
      <c r="J871" s="40"/>
      <c r="K871" s="40"/>
      <c r="L871" s="40"/>
      <c r="M871" s="40"/>
      <c r="N871" s="8"/>
      <c r="O871" s="8"/>
      <c r="P871" s="9"/>
    </row>
    <row r="872" spans="1:16" x14ac:dyDescent="0.25">
      <c r="A872" s="35" t="str">
        <f>IF(I872&lt;&gt;"",1+MAX($A$1:A871),"")</f>
        <v/>
      </c>
      <c r="B872" s="66"/>
      <c r="C872" s="67"/>
      <c r="D872" s="47"/>
      <c r="E872" s="55" t="s">
        <v>763</v>
      </c>
      <c r="F872" s="83">
        <v>24.62</v>
      </c>
      <c r="G872" s="81">
        <v>9</v>
      </c>
      <c r="H872" s="8"/>
      <c r="J872" s="40"/>
      <c r="K872" s="40"/>
      <c r="L872" s="40"/>
      <c r="M872" s="40"/>
      <c r="N872" s="8"/>
      <c r="O872" s="8"/>
      <c r="P872" s="25"/>
    </row>
    <row r="873" spans="1:16" x14ac:dyDescent="0.25">
      <c r="A873" s="35" t="str">
        <f>IF(I873&lt;&gt;"",1+MAX($A$1:A872),"")</f>
        <v/>
      </c>
      <c r="B873" s="66"/>
      <c r="C873" s="67"/>
      <c r="D873" s="8"/>
      <c r="E873" s="33"/>
      <c r="F873" s="6"/>
      <c r="G873" s="8"/>
      <c r="H873" s="8"/>
      <c r="J873" s="40"/>
      <c r="K873" s="40"/>
      <c r="L873" s="40"/>
      <c r="M873" s="40"/>
      <c r="N873" s="8"/>
      <c r="O873" s="8"/>
      <c r="P873" s="25"/>
    </row>
    <row r="874" spans="1:16" s="8" customFormat="1" ht="14.4" x14ac:dyDescent="0.25">
      <c r="A874" s="35">
        <f>IF(I874&lt;&gt;"",1+MAX($A$1:A873),"")</f>
        <v>638</v>
      </c>
      <c r="B874" s="37" t="s">
        <v>740</v>
      </c>
      <c r="C874" s="37" t="s">
        <v>741</v>
      </c>
      <c r="E874" s="33" t="s">
        <v>755</v>
      </c>
      <c r="F874" s="6">
        <f>F872*G872*2/32</f>
        <v>13.848750000000001</v>
      </c>
      <c r="G874" s="1">
        <v>0</v>
      </c>
      <c r="H874" s="2">
        <f>F874*(1+G874)</f>
        <v>13.848750000000001</v>
      </c>
      <c r="I874" s="15" t="s">
        <v>35</v>
      </c>
      <c r="J874" s="95">
        <v>62</v>
      </c>
      <c r="K874" s="96">
        <f t="shared" ref="K874:K879" si="422">J874*H874</f>
        <v>858.62250000000006</v>
      </c>
      <c r="L874" s="96">
        <v>14</v>
      </c>
      <c r="M874" s="96">
        <f t="shared" ref="M874:M879" si="423">L874*H874</f>
        <v>193.88250000000002</v>
      </c>
      <c r="N874" s="95">
        <v>76</v>
      </c>
      <c r="O874" s="4">
        <f t="shared" ref="O874:O879" si="424">N874*H874</f>
        <v>1052.5050000000001</v>
      </c>
      <c r="P874" s="9"/>
    </row>
    <row r="875" spans="1:16" s="8" customFormat="1" ht="14.4" x14ac:dyDescent="0.25">
      <c r="A875" s="35">
        <f>IF(I875&lt;&gt;"",1+MAX($A$1:A874),"")</f>
        <v>639</v>
      </c>
      <c r="B875" s="37" t="s">
        <v>740</v>
      </c>
      <c r="C875" s="37" t="s">
        <v>741</v>
      </c>
      <c r="E875" s="33" t="s">
        <v>764</v>
      </c>
      <c r="F875" s="6">
        <f>F872*G872</f>
        <v>221.58</v>
      </c>
      <c r="G875" s="1">
        <v>0.1</v>
      </c>
      <c r="H875" s="2">
        <f t="shared" ref="H875:H879" si="425">F875*(1+G875)</f>
        <v>243.73800000000003</v>
      </c>
      <c r="I875" s="15" t="s">
        <v>27</v>
      </c>
      <c r="J875" s="93">
        <v>0.79359999999999997</v>
      </c>
      <c r="K875" s="94">
        <f t="shared" si="422"/>
        <v>193.43047680000001</v>
      </c>
      <c r="L875" s="94">
        <v>0.4864</v>
      </c>
      <c r="M875" s="94">
        <f t="shared" si="423"/>
        <v>118.55416320000002</v>
      </c>
      <c r="N875" s="97">
        <v>1.28</v>
      </c>
      <c r="O875" s="4">
        <f t="shared" si="424"/>
        <v>311.98464000000007</v>
      </c>
      <c r="P875" s="9"/>
    </row>
    <row r="876" spans="1:16" s="8" customFormat="1" ht="14.4" x14ac:dyDescent="0.25">
      <c r="A876" s="35">
        <f>IF(I876&lt;&gt;"",1+MAX($A$1:A875),"")</f>
        <v>640</v>
      </c>
      <c r="B876" s="37" t="s">
        <v>740</v>
      </c>
      <c r="C876" s="37" t="s">
        <v>741</v>
      </c>
      <c r="E876" s="33" t="s">
        <v>744</v>
      </c>
      <c r="F876" s="6">
        <f>F872*4</f>
        <v>98.48</v>
      </c>
      <c r="G876" s="1">
        <v>0.1</v>
      </c>
      <c r="H876" s="2">
        <f t="shared" si="425"/>
        <v>108.32800000000002</v>
      </c>
      <c r="I876" s="15" t="s">
        <v>28</v>
      </c>
      <c r="J876" s="95">
        <v>3.35</v>
      </c>
      <c r="K876" s="96">
        <f t="shared" si="422"/>
        <v>362.89880000000005</v>
      </c>
      <c r="L876" s="96">
        <v>1.6500000000000001</v>
      </c>
      <c r="M876" s="96">
        <f t="shared" si="423"/>
        <v>178.74120000000005</v>
      </c>
      <c r="N876" s="95">
        <v>5</v>
      </c>
      <c r="O876" s="4">
        <f t="shared" si="424"/>
        <v>541.6400000000001</v>
      </c>
      <c r="P876" s="9"/>
    </row>
    <row r="877" spans="1:16" s="8" customFormat="1" ht="14.4" x14ac:dyDescent="0.25">
      <c r="A877" s="35">
        <f>IF(I877&lt;&gt;"",1+MAX($A$1:A876),"")</f>
        <v>641</v>
      </c>
      <c r="B877" s="37" t="s">
        <v>740</v>
      </c>
      <c r="C877" s="37" t="s">
        <v>741</v>
      </c>
      <c r="E877" s="33" t="s">
        <v>745</v>
      </c>
      <c r="F877" s="6">
        <f>F872*1</f>
        <v>24.62</v>
      </c>
      <c r="G877" s="1">
        <v>0.1</v>
      </c>
      <c r="H877" s="2">
        <f t="shared" si="425"/>
        <v>27.082000000000004</v>
      </c>
      <c r="I877" s="15" t="s">
        <v>28</v>
      </c>
      <c r="J877" s="96">
        <v>2.48</v>
      </c>
      <c r="K877" s="96">
        <f t="shared" si="422"/>
        <v>67.163360000000011</v>
      </c>
      <c r="L877" s="96">
        <v>1.52</v>
      </c>
      <c r="M877" s="96">
        <f t="shared" si="423"/>
        <v>41.164640000000006</v>
      </c>
      <c r="N877" s="95">
        <v>4</v>
      </c>
      <c r="O877" s="4">
        <f t="shared" si="424"/>
        <v>108.32800000000002</v>
      </c>
      <c r="P877" s="9"/>
    </row>
    <row r="878" spans="1:16" s="8" customFormat="1" ht="14.4" x14ac:dyDescent="0.25">
      <c r="A878" s="35">
        <f>IF(I878&lt;&gt;"",1+MAX($A$1:A877),"")</f>
        <v>642</v>
      </c>
      <c r="B878" s="37" t="s">
        <v>740</v>
      </c>
      <c r="C878" s="37" t="s">
        <v>741</v>
      </c>
      <c r="E878" s="33" t="s">
        <v>746</v>
      </c>
      <c r="F878" s="6">
        <f>F872*2</f>
        <v>49.24</v>
      </c>
      <c r="G878" s="1">
        <v>0.1</v>
      </c>
      <c r="H878" s="2">
        <f t="shared" si="425"/>
        <v>54.164000000000009</v>
      </c>
      <c r="I878" s="15" t="s">
        <v>28</v>
      </c>
      <c r="J878" s="96">
        <v>2.48</v>
      </c>
      <c r="K878" s="96">
        <f t="shared" si="422"/>
        <v>134.32672000000002</v>
      </c>
      <c r="L878" s="96">
        <v>1.52</v>
      </c>
      <c r="M878" s="96">
        <f t="shared" si="423"/>
        <v>82.329280000000011</v>
      </c>
      <c r="N878" s="95">
        <v>4</v>
      </c>
      <c r="O878" s="4">
        <f t="shared" si="424"/>
        <v>216.65600000000003</v>
      </c>
      <c r="P878" s="9"/>
    </row>
    <row r="879" spans="1:16" s="8" customFormat="1" ht="14.4" x14ac:dyDescent="0.25">
      <c r="A879" s="35">
        <f>IF(I879&lt;&gt;"",1+MAX($A$1:A878),"")</f>
        <v>643</v>
      </c>
      <c r="B879" s="37" t="s">
        <v>740</v>
      </c>
      <c r="C879" s="37" t="s">
        <v>741</v>
      </c>
      <c r="E879" s="33" t="s">
        <v>747</v>
      </c>
      <c r="F879" s="6">
        <f>F872/1.33</f>
        <v>18.511278195488721</v>
      </c>
      <c r="G879" s="1">
        <v>0</v>
      </c>
      <c r="H879" s="2">
        <f t="shared" si="425"/>
        <v>18.511278195488721</v>
      </c>
      <c r="I879" s="15" t="s">
        <v>35</v>
      </c>
      <c r="J879" s="96">
        <v>22.32</v>
      </c>
      <c r="K879" s="96">
        <f t="shared" si="422"/>
        <v>413.17172932330828</v>
      </c>
      <c r="L879" s="96">
        <v>13.68</v>
      </c>
      <c r="M879" s="96">
        <f t="shared" si="423"/>
        <v>253.2342857142857</v>
      </c>
      <c r="N879" s="95">
        <v>36</v>
      </c>
      <c r="O879" s="4">
        <f t="shared" si="424"/>
        <v>666.40601503759399</v>
      </c>
      <c r="P879" s="9"/>
    </row>
    <row r="880" spans="1:16" x14ac:dyDescent="0.25">
      <c r="A880" s="35" t="str">
        <f>IF(I880&lt;&gt;"",1+MAX($A$1:A879),"")</f>
        <v/>
      </c>
      <c r="B880" s="66"/>
      <c r="C880" s="67"/>
      <c r="D880" s="23"/>
      <c r="E880" s="24"/>
      <c r="F880" s="6"/>
      <c r="G880" s="8"/>
      <c r="H880" s="8"/>
      <c r="J880" s="40"/>
      <c r="K880" s="40"/>
      <c r="L880" s="40"/>
      <c r="M880" s="40"/>
      <c r="N880" s="8"/>
      <c r="O880" s="8"/>
      <c r="P880" s="9"/>
    </row>
    <row r="881" spans="1:16" x14ac:dyDescent="0.25">
      <c r="A881" s="35" t="str">
        <f>IF(I881&lt;&gt;"",1+MAX($A$1:A880),"")</f>
        <v/>
      </c>
      <c r="B881" s="66"/>
      <c r="C881" s="67"/>
      <c r="D881" s="47"/>
      <c r="E881" s="55" t="s">
        <v>765</v>
      </c>
      <c r="F881" s="83">
        <v>32.299999999999997</v>
      </c>
      <c r="G881" s="81">
        <v>9</v>
      </c>
      <c r="H881" s="8"/>
      <c r="I881" s="84"/>
      <c r="J881" s="40"/>
      <c r="K881" s="40"/>
      <c r="L881" s="40"/>
      <c r="M881" s="40"/>
      <c r="N881" s="8"/>
      <c r="O881" s="8"/>
      <c r="P881" s="25"/>
    </row>
    <row r="882" spans="1:16" x14ac:dyDescent="0.25">
      <c r="A882" s="35" t="str">
        <f>IF(I882&lt;&gt;"",1+MAX($A$1:A881),"")</f>
        <v/>
      </c>
      <c r="B882" s="66"/>
      <c r="C882" s="67"/>
      <c r="D882" s="8"/>
      <c r="E882" s="33"/>
      <c r="F882" s="56"/>
      <c r="G882" s="8"/>
      <c r="H882" s="8"/>
      <c r="J882" s="40"/>
      <c r="K882" s="40"/>
      <c r="L882" s="40"/>
      <c r="M882" s="40"/>
      <c r="N882" s="8"/>
      <c r="O882" s="8"/>
      <c r="P882" s="25"/>
    </row>
    <row r="883" spans="1:16" s="8" customFormat="1" ht="14.4" x14ac:dyDescent="0.25">
      <c r="A883" s="35">
        <f>IF(I883&lt;&gt;"",1+MAX($A$1:A882),"")</f>
        <v>644</v>
      </c>
      <c r="B883" s="37" t="s">
        <v>766</v>
      </c>
      <c r="C883" s="37" t="s">
        <v>767</v>
      </c>
      <c r="E883" s="33" t="s">
        <v>768</v>
      </c>
      <c r="F883" s="6">
        <f>F881*G881</f>
        <v>290.7</v>
      </c>
      <c r="G883" s="1">
        <v>0.1</v>
      </c>
      <c r="H883" s="2">
        <f t="shared" ref="H883:H888" si="426">F883*(1+G883)</f>
        <v>319.77000000000004</v>
      </c>
      <c r="I883" s="15" t="s">
        <v>27</v>
      </c>
      <c r="J883" s="93">
        <v>1.4259999999999999</v>
      </c>
      <c r="K883" s="94">
        <f t="shared" ref="K883:K888" si="427">J883*H883</f>
        <v>455.99202000000002</v>
      </c>
      <c r="L883" s="94">
        <v>0.87399999999999989</v>
      </c>
      <c r="M883" s="94">
        <f t="shared" ref="M883:M888" si="428">L883*H883</f>
        <v>279.47897999999998</v>
      </c>
      <c r="N883" s="93">
        <v>2.2999999999999998</v>
      </c>
      <c r="O883" s="4">
        <f t="shared" ref="O883:O888" si="429">N883*H883</f>
        <v>735.471</v>
      </c>
      <c r="P883" s="9"/>
    </row>
    <row r="884" spans="1:16" s="8" customFormat="1" ht="14.4" x14ac:dyDescent="0.25">
      <c r="A884" s="35">
        <f>IF(I884&lt;&gt;"",1+MAX($A$1:A883),"")</f>
        <v>645</v>
      </c>
      <c r="B884" s="37" t="s">
        <v>766</v>
      </c>
      <c r="C884" s="37" t="s">
        <v>767</v>
      </c>
      <c r="E884" s="33" t="s">
        <v>769</v>
      </c>
      <c r="F884" s="6">
        <f>F881*G881</f>
        <v>290.7</v>
      </c>
      <c r="G884" s="1">
        <v>0.1</v>
      </c>
      <c r="H884" s="2">
        <f t="shared" si="426"/>
        <v>319.77000000000004</v>
      </c>
      <c r="I884" s="15" t="s">
        <v>27</v>
      </c>
      <c r="J884" s="95">
        <v>1.2060000000000002</v>
      </c>
      <c r="K884" s="96">
        <f t="shared" si="427"/>
        <v>385.64262000000008</v>
      </c>
      <c r="L884" s="96">
        <v>0.59400000000000008</v>
      </c>
      <c r="M884" s="96">
        <f t="shared" si="428"/>
        <v>189.94338000000005</v>
      </c>
      <c r="N884" s="95">
        <v>1.8</v>
      </c>
      <c r="O884" s="4">
        <f t="shared" si="429"/>
        <v>575.58600000000013</v>
      </c>
      <c r="P884" s="9"/>
    </row>
    <row r="885" spans="1:16" s="8" customFormat="1" ht="14.4" x14ac:dyDescent="0.25">
      <c r="A885" s="35">
        <f>IF(I885&lt;&gt;"",1+MAX($A$1:A884),"")</f>
        <v>646</v>
      </c>
      <c r="B885" s="37" t="s">
        <v>766</v>
      </c>
      <c r="C885" s="37" t="s">
        <v>767</v>
      </c>
      <c r="E885" s="33" t="s">
        <v>744</v>
      </c>
      <c r="F885" s="6">
        <f>F881*4</f>
        <v>129.19999999999999</v>
      </c>
      <c r="G885" s="1">
        <v>0.1</v>
      </c>
      <c r="H885" s="2">
        <f t="shared" si="426"/>
        <v>142.12</v>
      </c>
      <c r="I885" s="15" t="s">
        <v>28</v>
      </c>
      <c r="J885" s="95">
        <v>3.35</v>
      </c>
      <c r="K885" s="96">
        <f t="shared" si="427"/>
        <v>476.10200000000003</v>
      </c>
      <c r="L885" s="96">
        <v>1.6500000000000001</v>
      </c>
      <c r="M885" s="96">
        <f t="shared" si="428"/>
        <v>234.49800000000002</v>
      </c>
      <c r="N885" s="95">
        <v>5</v>
      </c>
      <c r="O885" s="4">
        <f t="shared" si="429"/>
        <v>710.6</v>
      </c>
      <c r="P885" s="9"/>
    </row>
    <row r="886" spans="1:16" s="8" customFormat="1" ht="14.4" x14ac:dyDescent="0.25">
      <c r="A886" s="35">
        <f>IF(I886&lt;&gt;"",1+MAX($A$1:A885),"")</f>
        <v>647</v>
      </c>
      <c r="B886" s="37" t="s">
        <v>766</v>
      </c>
      <c r="C886" s="37" t="s">
        <v>767</v>
      </c>
      <c r="E886" s="33" t="s">
        <v>745</v>
      </c>
      <c r="F886" s="6">
        <f>F881*2</f>
        <v>64.599999999999994</v>
      </c>
      <c r="G886" s="1">
        <v>0.1</v>
      </c>
      <c r="H886" s="2">
        <f t="shared" si="426"/>
        <v>71.06</v>
      </c>
      <c r="I886" s="15" t="s">
        <v>28</v>
      </c>
      <c r="J886" s="96">
        <v>2.48</v>
      </c>
      <c r="K886" s="96">
        <f t="shared" si="427"/>
        <v>176.22880000000001</v>
      </c>
      <c r="L886" s="96">
        <v>1.52</v>
      </c>
      <c r="M886" s="96">
        <f t="shared" si="428"/>
        <v>108.0112</v>
      </c>
      <c r="N886" s="95">
        <v>4</v>
      </c>
      <c r="O886" s="4">
        <f t="shared" si="429"/>
        <v>284.24</v>
      </c>
      <c r="P886" s="9"/>
    </row>
    <row r="887" spans="1:16" s="8" customFormat="1" ht="14.4" x14ac:dyDescent="0.25">
      <c r="A887" s="35">
        <f>IF(I887&lt;&gt;"",1+MAX($A$1:A886),"")</f>
        <v>648</v>
      </c>
      <c r="B887" s="37" t="s">
        <v>766</v>
      </c>
      <c r="C887" s="37" t="s">
        <v>767</v>
      </c>
      <c r="E887" s="33" t="s">
        <v>746</v>
      </c>
      <c r="F887" s="6">
        <f>F881*4</f>
        <v>129.19999999999999</v>
      </c>
      <c r="G887" s="1">
        <v>0.1</v>
      </c>
      <c r="H887" s="2">
        <f t="shared" si="426"/>
        <v>142.12</v>
      </c>
      <c r="I887" s="15" t="s">
        <v>28</v>
      </c>
      <c r="J887" s="96">
        <v>2.48</v>
      </c>
      <c r="K887" s="96">
        <f t="shared" si="427"/>
        <v>352.45760000000001</v>
      </c>
      <c r="L887" s="96">
        <v>1.52</v>
      </c>
      <c r="M887" s="96">
        <f t="shared" si="428"/>
        <v>216.0224</v>
      </c>
      <c r="N887" s="95">
        <v>4</v>
      </c>
      <c r="O887" s="4">
        <f t="shared" si="429"/>
        <v>568.48</v>
      </c>
      <c r="P887" s="9"/>
    </row>
    <row r="888" spans="1:16" s="8" customFormat="1" ht="14.4" x14ac:dyDescent="0.25">
      <c r="A888" s="35">
        <f>IF(I888&lt;&gt;"",1+MAX($A$1:A887),"")</f>
        <v>649</v>
      </c>
      <c r="B888" s="37" t="s">
        <v>766</v>
      </c>
      <c r="C888" s="37" t="s">
        <v>767</v>
      </c>
      <c r="E888" s="33" t="s">
        <v>747</v>
      </c>
      <c r="F888" s="6">
        <f>F881*2/1.33</f>
        <v>48.571428571428562</v>
      </c>
      <c r="G888" s="1">
        <v>0</v>
      </c>
      <c r="H888" s="2">
        <f t="shared" si="426"/>
        <v>48.571428571428562</v>
      </c>
      <c r="I888" s="15" t="s">
        <v>35</v>
      </c>
      <c r="J888" s="96">
        <v>22.32</v>
      </c>
      <c r="K888" s="96">
        <f t="shared" si="427"/>
        <v>1084.1142857142854</v>
      </c>
      <c r="L888" s="96">
        <v>13.68</v>
      </c>
      <c r="M888" s="96">
        <f t="shared" si="428"/>
        <v>664.45714285714268</v>
      </c>
      <c r="N888" s="95">
        <v>36</v>
      </c>
      <c r="O888" s="4">
        <f t="shared" si="429"/>
        <v>1748.5714285714282</v>
      </c>
      <c r="P888" s="9"/>
    </row>
    <row r="889" spans="1:16" x14ac:dyDescent="0.25">
      <c r="A889" s="35" t="str">
        <f>IF(I889&lt;&gt;"",1+MAX($A$1:A888),"")</f>
        <v/>
      </c>
      <c r="B889" s="68"/>
      <c r="C889" s="64"/>
      <c r="D889" s="23"/>
      <c r="E889" s="24"/>
      <c r="F889" s="6"/>
      <c r="G889" s="8"/>
      <c r="H889" s="8"/>
      <c r="J889" s="40"/>
      <c r="K889" s="40"/>
      <c r="L889" s="40"/>
      <c r="M889" s="40"/>
      <c r="N889" s="8"/>
      <c r="O889" s="8"/>
      <c r="P889" s="25"/>
    </row>
    <row r="890" spans="1:16" x14ac:dyDescent="0.25">
      <c r="A890" s="35" t="str">
        <f>IF(I890&lt;&gt;"",1+MAX($A$1:A889),"")</f>
        <v/>
      </c>
      <c r="B890" s="66"/>
      <c r="C890" s="67"/>
      <c r="D890" s="50"/>
      <c r="E890" s="51" t="s">
        <v>770</v>
      </c>
      <c r="F890" s="6"/>
      <c r="G890" s="8"/>
      <c r="H890" s="8"/>
      <c r="J890" s="40"/>
      <c r="K890" s="40"/>
      <c r="L890" s="40"/>
      <c r="M890" s="40"/>
      <c r="N890" s="8"/>
      <c r="O890" s="8"/>
      <c r="P890" s="9"/>
    </row>
    <row r="891" spans="1:16" s="8" customFormat="1" ht="14.4" x14ac:dyDescent="0.25">
      <c r="A891" s="35">
        <f>IF(I891&lt;&gt;"",1+MAX($A$1:A890),"")</f>
        <v>650</v>
      </c>
      <c r="B891" s="37" t="s">
        <v>771</v>
      </c>
      <c r="C891" s="37" t="s">
        <v>772</v>
      </c>
      <c r="E891" s="33" t="s">
        <v>773</v>
      </c>
      <c r="F891" s="6">
        <v>292.81</v>
      </c>
      <c r="G891" s="1">
        <v>0.1</v>
      </c>
      <c r="H891" s="2">
        <f t="shared" ref="H891" si="430">F891*(1+G891)</f>
        <v>322.09100000000001</v>
      </c>
      <c r="I891" s="15" t="s">
        <v>28</v>
      </c>
      <c r="J891" s="91">
        <v>2.94</v>
      </c>
      <c r="K891" s="92">
        <f>J891*H891</f>
        <v>946.94754</v>
      </c>
      <c r="L891" s="92">
        <v>4.0599999999999996</v>
      </c>
      <c r="M891" s="92">
        <f>L891*H891</f>
        <v>1307.6894599999998</v>
      </c>
      <c r="N891" s="91">
        <v>7</v>
      </c>
      <c r="O891" s="4">
        <f t="shared" ref="O891" si="431">N891*H891</f>
        <v>2254.6370000000002</v>
      </c>
      <c r="P891" s="9"/>
    </row>
    <row r="892" spans="1:16" s="8" customFormat="1" x14ac:dyDescent="0.25">
      <c r="A892" s="35" t="str">
        <f>IF(I892&lt;&gt;"",1+MAX($A$1:A891),"")</f>
        <v/>
      </c>
      <c r="B892" s="66"/>
      <c r="C892" s="67"/>
      <c r="E892" s="33"/>
      <c r="F892" s="6"/>
      <c r="G892" s="1"/>
      <c r="H892" s="2"/>
      <c r="I892" s="15"/>
      <c r="J892" s="40"/>
      <c r="K892" s="40"/>
      <c r="L892" s="40"/>
      <c r="M892" s="40"/>
      <c r="N892" s="3"/>
      <c r="O892" s="4"/>
      <c r="P892" s="9"/>
    </row>
    <row r="893" spans="1:16" x14ac:dyDescent="0.25">
      <c r="A893" s="35" t="str">
        <f>IF(I893&lt;&gt;"",1+MAX($A$1:A892),"")</f>
        <v/>
      </c>
      <c r="B893" s="66"/>
      <c r="C893" s="67"/>
      <c r="D893" s="50"/>
      <c r="E893" s="51" t="s">
        <v>774</v>
      </c>
      <c r="F893" s="6"/>
      <c r="G893" s="8"/>
      <c r="H893" s="8"/>
      <c r="J893" s="40"/>
      <c r="K893" s="40"/>
      <c r="L893" s="40"/>
      <c r="M893" s="40"/>
      <c r="N893" s="8"/>
      <c r="O893" s="8"/>
      <c r="P893" s="9"/>
    </row>
    <row r="894" spans="1:16" s="8" customFormat="1" ht="14.4" x14ac:dyDescent="0.25">
      <c r="A894" s="35">
        <f>IF(I894&lt;&gt;"",1+MAX($A$1:A893),"")</f>
        <v>651</v>
      </c>
      <c r="B894" s="37" t="s">
        <v>771</v>
      </c>
      <c r="C894" s="37" t="s">
        <v>771</v>
      </c>
      <c r="E894" s="33" t="s">
        <v>775</v>
      </c>
      <c r="F894" s="6">
        <v>1565.85</v>
      </c>
      <c r="G894" s="1">
        <v>0.1</v>
      </c>
      <c r="H894" s="2">
        <f t="shared" ref="H894:H899" si="432">F894*(1+G894)</f>
        <v>1722.4349999999999</v>
      </c>
      <c r="I894" s="15" t="s">
        <v>27</v>
      </c>
      <c r="J894" s="3">
        <v>5.8</v>
      </c>
      <c r="K894" s="40">
        <f t="shared" ref="K894" si="433">J894*H894</f>
        <v>9990.1229999999996</v>
      </c>
      <c r="L894" s="40">
        <v>4.2</v>
      </c>
      <c r="M894" s="40">
        <f t="shared" ref="M894" si="434">L894*H894</f>
        <v>7234.2269999999999</v>
      </c>
      <c r="N894" s="3">
        <v>10</v>
      </c>
      <c r="O894" s="4">
        <f t="shared" ref="O894:O899" si="435">N894*H894</f>
        <v>17224.349999999999</v>
      </c>
      <c r="P894" s="9"/>
    </row>
    <row r="895" spans="1:16" s="8" customFormat="1" ht="14.4" x14ac:dyDescent="0.25">
      <c r="A895" s="35">
        <f>IF(I895&lt;&gt;"",1+MAX($A$1:A894),"")</f>
        <v>652</v>
      </c>
      <c r="B895" s="37" t="s">
        <v>771</v>
      </c>
      <c r="C895" s="37" t="s">
        <v>771</v>
      </c>
      <c r="E895" s="33" t="s">
        <v>776</v>
      </c>
      <c r="F895" s="6">
        <v>33.380000000000003</v>
      </c>
      <c r="G895" s="1">
        <v>0.1</v>
      </c>
      <c r="H895" s="2">
        <f t="shared" si="432"/>
        <v>36.718000000000004</v>
      </c>
      <c r="I895" s="15" t="s">
        <v>27</v>
      </c>
      <c r="J895" s="91">
        <v>7.56</v>
      </c>
      <c r="K895" s="92">
        <f>J895*H895</f>
        <v>277.58807999999999</v>
      </c>
      <c r="L895" s="92">
        <v>10.44</v>
      </c>
      <c r="M895" s="94">
        <f>L895*H895</f>
        <v>383.33592000000004</v>
      </c>
      <c r="N895" s="93">
        <v>18</v>
      </c>
      <c r="O895" s="4">
        <f t="shared" si="435"/>
        <v>660.92400000000009</v>
      </c>
      <c r="P895" s="9"/>
    </row>
    <row r="896" spans="1:16" s="8" customFormat="1" ht="14.4" x14ac:dyDescent="0.25">
      <c r="A896" s="35">
        <f>IF(I896&lt;&gt;"",1+MAX($A$1:A895),"")</f>
        <v>653</v>
      </c>
      <c r="B896" s="37" t="s">
        <v>771</v>
      </c>
      <c r="C896" s="37" t="s">
        <v>771</v>
      </c>
      <c r="E896" s="33" t="s">
        <v>777</v>
      </c>
      <c r="F896" s="6">
        <v>83.79</v>
      </c>
      <c r="G896" s="1">
        <v>0.1</v>
      </c>
      <c r="H896" s="2">
        <f t="shared" si="432"/>
        <v>92.169000000000011</v>
      </c>
      <c r="I896" s="15" t="s">
        <v>27</v>
      </c>
      <c r="J896" s="91">
        <v>11.76</v>
      </c>
      <c r="K896" s="92">
        <f>J896*H896</f>
        <v>1083.9074400000002</v>
      </c>
      <c r="L896" s="92">
        <v>16.239999999999998</v>
      </c>
      <c r="M896" s="92">
        <f>L896*H896</f>
        <v>1496.82456</v>
      </c>
      <c r="N896" s="91">
        <v>28</v>
      </c>
      <c r="O896" s="4">
        <f t="shared" si="435"/>
        <v>2580.7320000000004</v>
      </c>
      <c r="P896" s="9"/>
    </row>
    <row r="897" spans="1:16" s="8" customFormat="1" ht="14.4" x14ac:dyDescent="0.25">
      <c r="A897" s="35">
        <f>IF(I897&lt;&gt;"",1+MAX($A$1:A896),"")</f>
        <v>654</v>
      </c>
      <c r="B897" s="37" t="s">
        <v>771</v>
      </c>
      <c r="C897" s="37" t="s">
        <v>771</v>
      </c>
      <c r="E897" s="33" t="s">
        <v>778</v>
      </c>
      <c r="F897" s="6">
        <v>103.29</v>
      </c>
      <c r="G897" s="1">
        <v>0.1</v>
      </c>
      <c r="H897" s="2">
        <f t="shared" si="432"/>
        <v>113.61900000000001</v>
      </c>
      <c r="I897" s="15" t="s">
        <v>27</v>
      </c>
      <c r="J897" s="91">
        <v>11.76</v>
      </c>
      <c r="K897" s="92">
        <f>J897*H897</f>
        <v>1336.1594400000001</v>
      </c>
      <c r="L897" s="92">
        <v>16.239999999999998</v>
      </c>
      <c r="M897" s="92">
        <f>L897*H897</f>
        <v>1845.17256</v>
      </c>
      <c r="N897" s="91">
        <v>28</v>
      </c>
      <c r="O897" s="4">
        <f t="shared" si="435"/>
        <v>3181.3320000000003</v>
      </c>
      <c r="P897" s="9"/>
    </row>
    <row r="898" spans="1:16" s="8" customFormat="1" ht="14.4" x14ac:dyDescent="0.25">
      <c r="A898" s="35">
        <f>IF(I898&lt;&gt;"",1+MAX($A$1:A897),"")</f>
        <v>655</v>
      </c>
      <c r="B898" s="37" t="s">
        <v>771</v>
      </c>
      <c r="C898" s="37" t="s">
        <v>771</v>
      </c>
      <c r="E898" s="33" t="s">
        <v>779</v>
      </c>
      <c r="F898" s="6">
        <v>30.12</v>
      </c>
      <c r="G898" s="1">
        <v>0.1</v>
      </c>
      <c r="H898" s="2">
        <f t="shared" si="432"/>
        <v>33.132000000000005</v>
      </c>
      <c r="I898" s="15" t="s">
        <v>27</v>
      </c>
      <c r="J898" s="91">
        <v>11.76</v>
      </c>
      <c r="K898" s="92">
        <f>J898*H898</f>
        <v>389.63232000000005</v>
      </c>
      <c r="L898" s="92">
        <v>16.239999999999998</v>
      </c>
      <c r="M898" s="92">
        <f>L898*H898</f>
        <v>538.06367999999998</v>
      </c>
      <c r="N898" s="91">
        <v>28</v>
      </c>
      <c r="O898" s="4">
        <f t="shared" si="435"/>
        <v>927.69600000000014</v>
      </c>
      <c r="P898" s="9"/>
    </row>
    <row r="899" spans="1:16" s="8" customFormat="1" ht="14.4" x14ac:dyDescent="0.25">
      <c r="A899" s="35">
        <f>IF(I899&lt;&gt;"",1+MAX($A$1:A898),"")</f>
        <v>656</v>
      </c>
      <c r="B899" s="37" t="s">
        <v>771</v>
      </c>
      <c r="C899" s="37" t="s">
        <v>771</v>
      </c>
      <c r="E899" s="33" t="s">
        <v>780</v>
      </c>
      <c r="F899" s="6">
        <v>18.75</v>
      </c>
      <c r="G899" s="1">
        <v>0.1</v>
      </c>
      <c r="H899" s="2">
        <f t="shared" si="432"/>
        <v>20.625</v>
      </c>
      <c r="I899" s="15" t="s">
        <v>27</v>
      </c>
      <c r="J899" s="99">
        <v>10.44</v>
      </c>
      <c r="K899" s="92">
        <f>J899*H899</f>
        <v>215.32499999999999</v>
      </c>
      <c r="L899" s="92">
        <v>7.56</v>
      </c>
      <c r="M899" s="94">
        <f>L899*H899</f>
        <v>155.92499999999998</v>
      </c>
      <c r="N899" s="93">
        <v>18</v>
      </c>
      <c r="O899" s="4">
        <f t="shared" si="435"/>
        <v>371.25</v>
      </c>
      <c r="P899" s="9"/>
    </row>
    <row r="900" spans="1:16" s="8" customFormat="1" x14ac:dyDescent="0.25">
      <c r="A900" s="35" t="str">
        <f>IF(I900&lt;&gt;"",1+MAX($A$1:A899),"")</f>
        <v/>
      </c>
      <c r="B900" s="66"/>
      <c r="C900" s="67"/>
      <c r="E900" s="33"/>
      <c r="F900" s="6"/>
      <c r="G900" s="1"/>
      <c r="H900" s="2"/>
      <c r="I900" s="15"/>
      <c r="J900" s="40"/>
      <c r="K900" s="40"/>
      <c r="L900" s="40"/>
      <c r="M900" s="40"/>
      <c r="N900" s="3"/>
      <c r="O900" s="4"/>
      <c r="P900" s="9"/>
    </row>
    <row r="901" spans="1:16" x14ac:dyDescent="0.25">
      <c r="A901" s="35" t="str">
        <f>IF(I901&lt;&gt;"",1+MAX($A$1:A900),"")</f>
        <v/>
      </c>
      <c r="B901" s="66"/>
      <c r="C901" s="67"/>
      <c r="D901" s="50"/>
      <c r="E901" s="51" t="s">
        <v>781</v>
      </c>
      <c r="F901" s="6"/>
      <c r="G901" s="8"/>
      <c r="H901" s="8"/>
      <c r="J901" s="40"/>
      <c r="K901" s="40"/>
      <c r="L901" s="40"/>
      <c r="M901" s="40"/>
      <c r="N901" s="8"/>
      <c r="O901" s="8"/>
      <c r="P901" s="9"/>
    </row>
    <row r="902" spans="1:16" s="8" customFormat="1" ht="14.4" x14ac:dyDescent="0.25">
      <c r="A902" s="35">
        <f>IF(I902&lt;&gt;"",1+MAX($A$1:A901),"")</f>
        <v>657</v>
      </c>
      <c r="B902" s="37" t="s">
        <v>782</v>
      </c>
      <c r="C902" s="37" t="s">
        <v>782</v>
      </c>
      <c r="E902" s="33" t="s">
        <v>783</v>
      </c>
      <c r="F902" s="6">
        <f>147.98/32</f>
        <v>4.6243749999999997</v>
      </c>
      <c r="G902" s="1">
        <v>0</v>
      </c>
      <c r="H902" s="2">
        <f>F902*(1+G902)</f>
        <v>4.6243749999999997</v>
      </c>
      <c r="I902" s="15" t="s">
        <v>35</v>
      </c>
      <c r="J902" s="95">
        <v>62</v>
      </c>
      <c r="K902" s="96">
        <f>J902*H902</f>
        <v>286.71125000000001</v>
      </c>
      <c r="L902" s="96">
        <v>16</v>
      </c>
      <c r="M902" s="96">
        <f>L902*H902</f>
        <v>73.989999999999995</v>
      </c>
      <c r="N902" s="95">
        <v>78</v>
      </c>
      <c r="O902" s="4">
        <f t="shared" ref="O902:O911" si="436">N902*H902</f>
        <v>360.70124999999996</v>
      </c>
      <c r="P902" s="9"/>
    </row>
    <row r="903" spans="1:16" s="8" customFormat="1" ht="14.4" x14ac:dyDescent="0.25">
      <c r="A903" s="35">
        <f>IF(I903&lt;&gt;"",1+MAX($A$1:A902),"")</f>
        <v>658</v>
      </c>
      <c r="B903" s="37" t="s">
        <v>782</v>
      </c>
      <c r="C903" s="37" t="s">
        <v>782</v>
      </c>
      <c r="E903" s="33" t="s">
        <v>784</v>
      </c>
      <c r="F903" s="6">
        <f>1059.06/32</f>
        <v>33.095624999999998</v>
      </c>
      <c r="G903" s="1">
        <v>0</v>
      </c>
      <c r="H903" s="2">
        <f t="shared" ref="H903" si="437">F903*(1+G903)</f>
        <v>33.095624999999998</v>
      </c>
      <c r="I903" s="15" t="s">
        <v>35</v>
      </c>
      <c r="J903" s="95">
        <v>62</v>
      </c>
      <c r="K903" s="96">
        <f>J903*H903</f>
        <v>2051.92875</v>
      </c>
      <c r="L903" s="96">
        <v>14</v>
      </c>
      <c r="M903" s="96">
        <f>L903*H903</f>
        <v>463.33875</v>
      </c>
      <c r="N903" s="95">
        <v>76</v>
      </c>
      <c r="O903" s="4">
        <f t="shared" si="436"/>
        <v>2515.2674999999999</v>
      </c>
      <c r="P903" s="9"/>
    </row>
    <row r="904" spans="1:16" s="8" customFormat="1" ht="14.4" x14ac:dyDescent="0.25">
      <c r="A904" s="35">
        <f>IF(I904&lt;&gt;"",1+MAX($A$1:A903),"")</f>
        <v>659</v>
      </c>
      <c r="B904" s="37" t="s">
        <v>782</v>
      </c>
      <c r="C904" s="37" t="s">
        <v>782</v>
      </c>
      <c r="E904" s="33" t="s">
        <v>785</v>
      </c>
      <c r="F904" s="6">
        <f>50.48/32</f>
        <v>1.5774999999999999</v>
      </c>
      <c r="G904" s="1">
        <v>0</v>
      </c>
      <c r="H904" s="2">
        <f>F904*(1+G904)</f>
        <v>1.5774999999999999</v>
      </c>
      <c r="I904" s="15" t="s">
        <v>35</v>
      </c>
      <c r="J904" s="95">
        <v>62</v>
      </c>
      <c r="K904" s="96">
        <f>J904*H904</f>
        <v>97.804999999999993</v>
      </c>
      <c r="L904" s="96">
        <v>14</v>
      </c>
      <c r="M904" s="96">
        <f>L904*H904</f>
        <v>22.084999999999997</v>
      </c>
      <c r="N904" s="95">
        <v>76</v>
      </c>
      <c r="O904" s="4">
        <f t="shared" si="436"/>
        <v>119.88999999999999</v>
      </c>
      <c r="P904" s="9"/>
    </row>
    <row r="905" spans="1:16" x14ac:dyDescent="0.25">
      <c r="A905" s="35" t="str">
        <f>IF(I905&lt;&gt;"",1+MAX($A$1:A904),"")</f>
        <v/>
      </c>
      <c r="B905" s="66"/>
      <c r="C905" s="67"/>
      <c r="D905" s="23"/>
      <c r="E905" s="24"/>
      <c r="F905" s="6"/>
      <c r="G905" s="8"/>
      <c r="H905" s="8"/>
      <c r="J905" s="40"/>
      <c r="K905" s="40"/>
      <c r="L905" s="40"/>
      <c r="M905" s="40"/>
      <c r="N905" s="8"/>
      <c r="O905" s="8"/>
      <c r="P905" s="9"/>
    </row>
    <row r="906" spans="1:16" x14ac:dyDescent="0.25">
      <c r="A906" s="35" t="str">
        <f>IF(I906&lt;&gt;"",1+MAX($A$1:A905),"")</f>
        <v/>
      </c>
      <c r="B906" s="66"/>
      <c r="C906" s="67"/>
      <c r="D906" s="50"/>
      <c r="E906" s="51" t="s">
        <v>786</v>
      </c>
      <c r="F906" s="6"/>
      <c r="G906" s="8"/>
      <c r="H906" s="8"/>
      <c r="J906" s="40"/>
      <c r="K906" s="40"/>
      <c r="L906" s="40"/>
      <c r="M906" s="40"/>
      <c r="N906" s="8"/>
      <c r="O906" s="8"/>
      <c r="P906" s="9"/>
    </row>
    <row r="907" spans="1:16" s="8" customFormat="1" ht="14.4" x14ac:dyDescent="0.25">
      <c r="A907" s="35">
        <f>IF(I907&lt;&gt;"",1+MAX($A$1:A906),"")</f>
        <v>660</v>
      </c>
      <c r="B907" s="37" t="s">
        <v>782</v>
      </c>
      <c r="C907" s="37" t="s">
        <v>782</v>
      </c>
      <c r="E907" s="33" t="s">
        <v>787</v>
      </c>
      <c r="F907" s="86">
        <f>43.44*0.33/32</f>
        <v>0.44797500000000001</v>
      </c>
      <c r="G907" s="1">
        <v>0</v>
      </c>
      <c r="H907" s="60">
        <f>F907*(1+G907)</f>
        <v>0.44797500000000001</v>
      </c>
      <c r="I907" s="15" t="s">
        <v>35</v>
      </c>
      <c r="J907" s="95">
        <v>62</v>
      </c>
      <c r="K907" s="96">
        <f>J907*H907</f>
        <v>27.774450000000002</v>
      </c>
      <c r="L907" s="96">
        <v>14</v>
      </c>
      <c r="M907" s="96">
        <f>L907*H907</f>
        <v>6.2716500000000002</v>
      </c>
      <c r="N907" s="95">
        <v>76</v>
      </c>
      <c r="O907" s="4">
        <f t="shared" ref="O907:O908" si="438">N907*H907</f>
        <v>34.046100000000003</v>
      </c>
      <c r="P907" s="9"/>
    </row>
    <row r="908" spans="1:16" s="8" customFormat="1" ht="14.4" x14ac:dyDescent="0.25">
      <c r="A908" s="35">
        <f>IF(I908&lt;&gt;"",1+MAX($A$1:A907),"")</f>
        <v>661</v>
      </c>
      <c r="B908" s="37" t="s">
        <v>782</v>
      </c>
      <c r="C908" s="37" t="s">
        <v>782</v>
      </c>
      <c r="E908" s="33" t="s">
        <v>788</v>
      </c>
      <c r="F908" s="6">
        <f>76.07*0.5/32</f>
        <v>1.1885937499999999</v>
      </c>
      <c r="G908" s="1">
        <v>0</v>
      </c>
      <c r="H908" s="60">
        <f>F908*(1+G908)</f>
        <v>1.1885937499999999</v>
      </c>
      <c r="I908" s="15" t="s">
        <v>35</v>
      </c>
      <c r="J908" s="95">
        <v>62</v>
      </c>
      <c r="K908" s="96">
        <f>J908*H908</f>
        <v>73.692812499999988</v>
      </c>
      <c r="L908" s="96">
        <v>14</v>
      </c>
      <c r="M908" s="96">
        <f>L908*H908</f>
        <v>16.6403125</v>
      </c>
      <c r="N908" s="95">
        <v>76</v>
      </c>
      <c r="O908" s="4">
        <f t="shared" si="438"/>
        <v>90.333124999999995</v>
      </c>
      <c r="P908" s="9"/>
    </row>
    <row r="909" spans="1:16" s="8" customFormat="1" x14ac:dyDescent="0.25">
      <c r="A909" s="35" t="str">
        <f>IF(I909&lt;&gt;"",1+MAX($A$1:A908),"")</f>
        <v/>
      </c>
      <c r="B909" s="66"/>
      <c r="C909" s="67"/>
      <c r="E909" s="33"/>
      <c r="F909" s="6"/>
      <c r="G909" s="1"/>
      <c r="H909" s="2"/>
      <c r="I909" s="15"/>
      <c r="J909" s="40"/>
      <c r="K909" s="40"/>
      <c r="L909" s="40"/>
      <c r="M909" s="40"/>
      <c r="N909" s="3"/>
      <c r="O909" s="4"/>
      <c r="P909" s="9"/>
    </row>
    <row r="910" spans="1:16" x14ac:dyDescent="0.25">
      <c r="A910" s="35" t="str">
        <f>IF(I910&lt;&gt;"",1+MAX($A$1:A909),"")</f>
        <v/>
      </c>
      <c r="B910" s="66"/>
      <c r="C910" s="67"/>
      <c r="D910" s="50"/>
      <c r="E910" s="51" t="s">
        <v>789</v>
      </c>
      <c r="F910" s="6"/>
      <c r="G910" s="8"/>
      <c r="H910" s="8"/>
      <c r="J910" s="40"/>
      <c r="K910" s="40"/>
      <c r="L910" s="40"/>
      <c r="M910" s="40"/>
      <c r="N910" s="8"/>
      <c r="O910" s="8"/>
      <c r="P910" s="9"/>
    </row>
    <row r="911" spans="1:16" s="8" customFormat="1" ht="14.4" x14ac:dyDescent="0.25">
      <c r="A911" s="35">
        <f>IF(I911&lt;&gt;"",1+MAX($A$1:A910),"")</f>
        <v>662</v>
      </c>
      <c r="B911" s="37" t="s">
        <v>782</v>
      </c>
      <c r="C911" s="37" t="s">
        <v>782</v>
      </c>
      <c r="E911" s="33" t="s">
        <v>790</v>
      </c>
      <c r="F911" s="6">
        <f>406.9</f>
        <v>406.9</v>
      </c>
      <c r="G911" s="1">
        <v>0.1</v>
      </c>
      <c r="H911" s="2">
        <f>F911*(1+G911)</f>
        <v>447.59000000000003</v>
      </c>
      <c r="I911" s="15" t="s">
        <v>27</v>
      </c>
      <c r="J911" s="95">
        <v>3.71</v>
      </c>
      <c r="K911" s="96">
        <f>J911*H911</f>
        <v>1660.5589</v>
      </c>
      <c r="L911" s="96">
        <v>3.29</v>
      </c>
      <c r="M911" s="96">
        <f>L911*H911</f>
        <v>1472.5711000000001</v>
      </c>
      <c r="N911" s="95">
        <v>7</v>
      </c>
      <c r="O911" s="4">
        <f t="shared" si="436"/>
        <v>3133.13</v>
      </c>
      <c r="P911" s="9"/>
    </row>
    <row r="912" spans="1:16" s="8" customFormat="1" x14ac:dyDescent="0.25">
      <c r="A912" s="35" t="str">
        <f>IF(I912&lt;&gt;"",1+MAX($A$1:A911),"")</f>
        <v/>
      </c>
      <c r="B912" s="66"/>
      <c r="C912" s="67"/>
      <c r="E912" s="33"/>
      <c r="F912" s="6"/>
      <c r="G912" s="1"/>
      <c r="H912" s="2"/>
      <c r="I912" s="15"/>
      <c r="J912" s="40"/>
      <c r="K912" s="40"/>
      <c r="L912" s="40"/>
      <c r="M912" s="40"/>
      <c r="N912" s="3"/>
      <c r="O912" s="4"/>
      <c r="P912" s="9"/>
    </row>
    <row r="913" spans="1:16" x14ac:dyDescent="0.25">
      <c r="A913" s="35" t="str">
        <f>IF(I913&lt;&gt;"",1+MAX($A$1:A912),"")</f>
        <v/>
      </c>
      <c r="B913" s="66"/>
      <c r="C913" s="67"/>
      <c r="D913" s="50"/>
      <c r="E913" s="51" t="s">
        <v>791</v>
      </c>
      <c r="F913" s="6"/>
      <c r="G913" s="8"/>
      <c r="H913" s="8"/>
      <c r="J913" s="40"/>
      <c r="K913" s="40"/>
      <c r="L913" s="40"/>
      <c r="M913" s="40"/>
      <c r="N913" s="8"/>
      <c r="O913" s="8"/>
      <c r="P913" s="9"/>
    </row>
    <row r="914" spans="1:16" s="8" customFormat="1" ht="14.4" x14ac:dyDescent="0.25">
      <c r="A914" s="35">
        <f>IF(I914&lt;&gt;"",1+MAX($A$1:A913),"")</f>
        <v>663</v>
      </c>
      <c r="B914" s="37" t="s">
        <v>792</v>
      </c>
      <c r="C914" s="37" t="s">
        <v>793</v>
      </c>
      <c r="E914" s="33" t="s">
        <v>794</v>
      </c>
      <c r="F914" s="6">
        <v>172.71</v>
      </c>
      <c r="G914" s="1">
        <v>0.1</v>
      </c>
      <c r="H914" s="2">
        <f t="shared" ref="H914:H919" si="439">F914*(1+G914)</f>
        <v>189.98100000000002</v>
      </c>
      <c r="I914" s="15" t="s">
        <v>27</v>
      </c>
      <c r="J914" s="91">
        <v>4.2</v>
      </c>
      <c r="K914" s="92">
        <f t="shared" ref="K914:K919" si="440">J914*H914</f>
        <v>797.92020000000014</v>
      </c>
      <c r="L914" s="92">
        <v>5.8</v>
      </c>
      <c r="M914" s="92">
        <f>L914*H914</f>
        <v>1101.8898000000002</v>
      </c>
      <c r="N914" s="91">
        <v>10</v>
      </c>
      <c r="O914" s="4">
        <f t="shared" ref="O914:O919" si="441">N914*H914</f>
        <v>1899.8100000000002</v>
      </c>
      <c r="P914" s="9"/>
    </row>
    <row r="915" spans="1:16" s="8" customFormat="1" ht="14.4" x14ac:dyDescent="0.25">
      <c r="A915" s="35">
        <f>IF(I915&lt;&gt;"",1+MAX($A$1:A914),"")</f>
        <v>664</v>
      </c>
      <c r="B915" s="37" t="s">
        <v>792</v>
      </c>
      <c r="C915" s="37" t="s">
        <v>793</v>
      </c>
      <c r="E915" s="33" t="s">
        <v>795</v>
      </c>
      <c r="F915" s="6">
        <v>110.33</v>
      </c>
      <c r="G915" s="1">
        <v>0.1</v>
      </c>
      <c r="H915" s="2">
        <f t="shared" si="439"/>
        <v>121.36300000000001</v>
      </c>
      <c r="I915" s="15" t="s">
        <v>27</v>
      </c>
      <c r="J915" s="91">
        <v>4.2</v>
      </c>
      <c r="K915" s="92">
        <f t="shared" si="440"/>
        <v>509.72460000000007</v>
      </c>
      <c r="L915" s="92">
        <v>5.8</v>
      </c>
      <c r="M915" s="92">
        <f>L915*H915</f>
        <v>703.9054000000001</v>
      </c>
      <c r="N915" s="91">
        <v>10</v>
      </c>
      <c r="O915" s="4">
        <f t="shared" si="441"/>
        <v>1213.6300000000001</v>
      </c>
      <c r="P915" s="9"/>
    </row>
    <row r="916" spans="1:16" s="8" customFormat="1" ht="14.4" x14ac:dyDescent="0.25">
      <c r="A916" s="35">
        <f>IF(I916&lt;&gt;"",1+MAX($A$1:A915),"")</f>
        <v>665</v>
      </c>
      <c r="B916" s="37" t="s">
        <v>792</v>
      </c>
      <c r="C916" s="37" t="s">
        <v>793</v>
      </c>
      <c r="E916" s="33" t="s">
        <v>796</v>
      </c>
      <c r="F916" s="6">
        <v>147.29</v>
      </c>
      <c r="G916" s="1">
        <v>0.1</v>
      </c>
      <c r="H916" s="2">
        <f t="shared" si="439"/>
        <v>162.01900000000001</v>
      </c>
      <c r="I916" s="15" t="s">
        <v>27</v>
      </c>
      <c r="J916" s="91">
        <v>4.2</v>
      </c>
      <c r="K916" s="92">
        <f t="shared" si="440"/>
        <v>680.47980000000007</v>
      </c>
      <c r="L916" s="92">
        <v>5.8</v>
      </c>
      <c r="M916" s="92">
        <f>L916*H916</f>
        <v>939.71019999999999</v>
      </c>
      <c r="N916" s="91">
        <v>10</v>
      </c>
      <c r="O916" s="4">
        <f t="shared" si="441"/>
        <v>1620.19</v>
      </c>
      <c r="P916" s="9"/>
    </row>
    <row r="917" spans="1:16" s="8" customFormat="1" ht="14.4" x14ac:dyDescent="0.25">
      <c r="A917" s="35">
        <f>IF(I917&lt;&gt;"",1+MAX($A$1:A916),"")</f>
        <v>666</v>
      </c>
      <c r="B917" s="37" t="s">
        <v>792</v>
      </c>
      <c r="C917" s="37" t="s">
        <v>793</v>
      </c>
      <c r="E917" s="33" t="s">
        <v>797</v>
      </c>
      <c r="F917" s="6">
        <v>212.32</v>
      </c>
      <c r="G917" s="1">
        <v>0.1</v>
      </c>
      <c r="H917" s="2">
        <f t="shared" si="439"/>
        <v>233.55200000000002</v>
      </c>
      <c r="I917" s="15" t="s">
        <v>27</v>
      </c>
      <c r="J917" s="91">
        <v>4.2</v>
      </c>
      <c r="K917" s="92">
        <f t="shared" si="440"/>
        <v>980.91840000000013</v>
      </c>
      <c r="L917" s="92">
        <v>5.8</v>
      </c>
      <c r="M917" s="92">
        <f>L917*H917</f>
        <v>1354.6016000000002</v>
      </c>
      <c r="N917" s="91">
        <v>10</v>
      </c>
      <c r="O917" s="4">
        <f t="shared" si="441"/>
        <v>2335.5200000000004</v>
      </c>
      <c r="P917" s="9"/>
    </row>
    <row r="918" spans="1:16" s="8" customFormat="1" ht="14.4" x14ac:dyDescent="0.25">
      <c r="A918" s="35">
        <f>IF(I918&lt;&gt;"",1+MAX($A$1:A917),"")</f>
        <v>667</v>
      </c>
      <c r="B918" s="37" t="s">
        <v>792</v>
      </c>
      <c r="C918" s="37" t="s">
        <v>793</v>
      </c>
      <c r="E918" s="33" t="s">
        <v>798</v>
      </c>
      <c r="F918" s="6">
        <v>90.98</v>
      </c>
      <c r="G918" s="1">
        <v>0.1</v>
      </c>
      <c r="H918" s="2">
        <f t="shared" si="439"/>
        <v>100.07800000000002</v>
      </c>
      <c r="I918" s="15" t="s">
        <v>27</v>
      </c>
      <c r="J918" s="91">
        <v>4.2</v>
      </c>
      <c r="K918" s="92">
        <f t="shared" si="440"/>
        <v>420.32760000000007</v>
      </c>
      <c r="L918" s="92">
        <v>5.8</v>
      </c>
      <c r="M918" s="92">
        <f>L918*H918</f>
        <v>580.45240000000013</v>
      </c>
      <c r="N918" s="91">
        <v>10</v>
      </c>
      <c r="O918" s="4">
        <f t="shared" si="441"/>
        <v>1000.7800000000002</v>
      </c>
      <c r="P918" s="9"/>
    </row>
    <row r="919" spans="1:16" s="8" customFormat="1" ht="14.4" x14ac:dyDescent="0.25">
      <c r="A919" s="35">
        <f>IF(I919&lt;&gt;"",1+MAX($A$1:A918),"")</f>
        <v>668</v>
      </c>
      <c r="B919" s="37" t="s">
        <v>792</v>
      </c>
      <c r="C919" s="37" t="s">
        <v>793</v>
      </c>
      <c r="E919" s="33" t="s">
        <v>799</v>
      </c>
      <c r="F919" s="6">
        <v>81.900000000000006</v>
      </c>
      <c r="G919" s="1">
        <v>0.1</v>
      </c>
      <c r="H919" s="2">
        <f t="shared" si="439"/>
        <v>90.090000000000018</v>
      </c>
      <c r="I919" s="15" t="s">
        <v>27</v>
      </c>
      <c r="J919" s="91">
        <v>9.24</v>
      </c>
      <c r="K919" s="92">
        <f t="shared" si="440"/>
        <v>832.43160000000023</v>
      </c>
      <c r="L919" s="92">
        <v>12.76</v>
      </c>
      <c r="M919" s="40">
        <f t="shared" ref="M919" si="442">L919*H919</f>
        <v>1149.5484000000001</v>
      </c>
      <c r="N919" s="3">
        <v>22</v>
      </c>
      <c r="O919" s="4">
        <f t="shared" si="441"/>
        <v>1981.9800000000005</v>
      </c>
      <c r="P919" s="9"/>
    </row>
    <row r="920" spans="1:16" s="8" customFormat="1" ht="14.4" x14ac:dyDescent="0.25">
      <c r="A920" s="35" t="str">
        <f>IF(I920&lt;&gt;"",1+MAX($A$1:A919),"")</f>
        <v/>
      </c>
      <c r="B920" s="37"/>
      <c r="C920" s="37"/>
      <c r="E920" s="33"/>
      <c r="F920" s="6"/>
      <c r="G920" s="1"/>
      <c r="H920" s="2"/>
      <c r="I920" s="15"/>
      <c r="J920" s="3"/>
      <c r="K920" s="40"/>
      <c r="L920" s="40"/>
      <c r="M920" s="40"/>
      <c r="N920" s="3"/>
      <c r="O920" s="4"/>
      <c r="P920" s="9"/>
    </row>
    <row r="921" spans="1:16" x14ac:dyDescent="0.25">
      <c r="A921" s="35" t="str">
        <f>IF(I921&lt;&gt;"",1+MAX($A$1:A920),"")</f>
        <v/>
      </c>
      <c r="B921" s="66"/>
      <c r="C921" s="67"/>
      <c r="D921" s="50"/>
      <c r="E921" s="51" t="s">
        <v>800</v>
      </c>
      <c r="F921" s="6"/>
      <c r="G921" s="8"/>
      <c r="H921" s="8"/>
      <c r="J921" s="40"/>
      <c r="K921" s="40"/>
      <c r="L921" s="40"/>
      <c r="M921" s="40"/>
      <c r="N921" s="8"/>
      <c r="O921" s="8"/>
      <c r="P921" s="9"/>
    </row>
    <row r="922" spans="1:16" s="8" customFormat="1" ht="14.4" x14ac:dyDescent="0.25">
      <c r="A922" s="35">
        <f>IF(I922&lt;&gt;"",1+MAX($A$1:A921),"")</f>
        <v>669</v>
      </c>
      <c r="B922" s="37" t="s">
        <v>801</v>
      </c>
      <c r="C922" s="37" t="s">
        <v>793</v>
      </c>
      <c r="E922" s="33" t="s">
        <v>802</v>
      </c>
      <c r="F922" s="6">
        <v>445.11</v>
      </c>
      <c r="G922" s="1">
        <v>0.1</v>
      </c>
      <c r="H922" s="2">
        <f t="shared" ref="H922:H928" si="443">F922*(1+G922)</f>
        <v>489.62100000000004</v>
      </c>
      <c r="I922" s="15" t="s">
        <v>27</v>
      </c>
      <c r="J922" s="95">
        <v>1.2160000000000002</v>
      </c>
      <c r="K922" s="96">
        <f t="shared" ref="K922:K928" si="444">J922*H922</f>
        <v>595.37913600000013</v>
      </c>
      <c r="L922" s="96">
        <v>0.38400000000000001</v>
      </c>
      <c r="M922" s="96">
        <f t="shared" ref="M922:M928" si="445">L922*H922</f>
        <v>188.01446400000003</v>
      </c>
      <c r="N922" s="95">
        <v>1.6</v>
      </c>
      <c r="O922" s="4">
        <f t="shared" ref="O922:O928" si="446">N922*H922</f>
        <v>783.39360000000011</v>
      </c>
      <c r="P922" s="9"/>
    </row>
    <row r="923" spans="1:16" s="8" customFormat="1" ht="14.4" x14ac:dyDescent="0.25">
      <c r="A923" s="35">
        <f>IF(I923&lt;&gt;"",1+MAX($A$1:A922),"")</f>
        <v>670</v>
      </c>
      <c r="B923" s="37" t="s">
        <v>801</v>
      </c>
      <c r="C923" s="37" t="s">
        <v>793</v>
      </c>
      <c r="E923" s="33" t="s">
        <v>803</v>
      </c>
      <c r="F923" s="6">
        <v>107.36</v>
      </c>
      <c r="G923" s="1">
        <v>0.1</v>
      </c>
      <c r="H923" s="2">
        <f t="shared" si="443"/>
        <v>118.096</v>
      </c>
      <c r="I923" s="15" t="s">
        <v>27</v>
      </c>
      <c r="J923" s="95">
        <v>1.2160000000000002</v>
      </c>
      <c r="K923" s="96">
        <f t="shared" si="444"/>
        <v>143.60473600000003</v>
      </c>
      <c r="L923" s="96">
        <v>0.38400000000000001</v>
      </c>
      <c r="M923" s="96">
        <f t="shared" si="445"/>
        <v>45.348863999999999</v>
      </c>
      <c r="N923" s="95">
        <v>1.6</v>
      </c>
      <c r="O923" s="4">
        <f t="shared" si="446"/>
        <v>188.95360000000002</v>
      </c>
      <c r="P923" s="9"/>
    </row>
    <row r="924" spans="1:16" s="8" customFormat="1" ht="14.4" x14ac:dyDescent="0.25">
      <c r="A924" s="35">
        <f>IF(I924&lt;&gt;"",1+MAX($A$1:A923),"")</f>
        <v>671</v>
      </c>
      <c r="B924" s="37" t="s">
        <v>801</v>
      </c>
      <c r="C924" s="37" t="s">
        <v>793</v>
      </c>
      <c r="E924" s="33" t="s">
        <v>804</v>
      </c>
      <c r="F924" s="6">
        <v>174.49</v>
      </c>
      <c r="G924" s="1">
        <v>0.1</v>
      </c>
      <c r="H924" s="2">
        <f t="shared" si="443"/>
        <v>191.93900000000002</v>
      </c>
      <c r="I924" s="15" t="s">
        <v>27</v>
      </c>
      <c r="J924" s="95">
        <v>1.2160000000000002</v>
      </c>
      <c r="K924" s="96">
        <f t="shared" si="444"/>
        <v>233.39782400000007</v>
      </c>
      <c r="L924" s="96">
        <v>0.38400000000000001</v>
      </c>
      <c r="M924" s="96">
        <f t="shared" si="445"/>
        <v>73.704576000000003</v>
      </c>
      <c r="N924" s="95">
        <v>1.6</v>
      </c>
      <c r="O924" s="4">
        <f t="shared" si="446"/>
        <v>307.10240000000005</v>
      </c>
      <c r="P924" s="9"/>
    </row>
    <row r="925" spans="1:16" s="8" customFormat="1" ht="14.4" x14ac:dyDescent="0.25">
      <c r="A925" s="35">
        <f>IF(I925&lt;&gt;"",1+MAX($A$1:A924),"")</f>
        <v>672</v>
      </c>
      <c r="B925" s="37" t="s">
        <v>801</v>
      </c>
      <c r="C925" s="37" t="s">
        <v>793</v>
      </c>
      <c r="E925" s="33" t="s">
        <v>805</v>
      </c>
      <c r="F925" s="6">
        <v>299.77999999999997</v>
      </c>
      <c r="G925" s="1">
        <v>0.1</v>
      </c>
      <c r="H925" s="2">
        <f t="shared" si="443"/>
        <v>329.75799999999998</v>
      </c>
      <c r="I925" s="15" t="s">
        <v>27</v>
      </c>
      <c r="J925" s="95">
        <v>1.2160000000000002</v>
      </c>
      <c r="K925" s="96">
        <f t="shared" si="444"/>
        <v>400.98572800000005</v>
      </c>
      <c r="L925" s="96">
        <v>0.38400000000000001</v>
      </c>
      <c r="M925" s="96">
        <f t="shared" si="445"/>
        <v>126.627072</v>
      </c>
      <c r="N925" s="95">
        <v>1.6</v>
      </c>
      <c r="O925" s="4">
        <f t="shared" si="446"/>
        <v>527.61279999999999</v>
      </c>
      <c r="P925" s="9"/>
    </row>
    <row r="926" spans="1:16" s="8" customFormat="1" ht="14.4" x14ac:dyDescent="0.25">
      <c r="A926" s="35">
        <f>IF(I926&lt;&gt;"",1+MAX($A$1:A925),"")</f>
        <v>673</v>
      </c>
      <c r="B926" s="37" t="s">
        <v>801</v>
      </c>
      <c r="C926" s="37" t="s">
        <v>793</v>
      </c>
      <c r="E926" s="33" t="s">
        <v>806</v>
      </c>
      <c r="F926" s="6">
        <v>715.04</v>
      </c>
      <c r="G926" s="1">
        <v>0.1</v>
      </c>
      <c r="H926" s="2">
        <f t="shared" si="443"/>
        <v>786.54399999999998</v>
      </c>
      <c r="I926" s="15" t="s">
        <v>27</v>
      </c>
      <c r="J926" s="95">
        <v>1.2160000000000002</v>
      </c>
      <c r="K926" s="96">
        <f t="shared" si="444"/>
        <v>956.4375040000001</v>
      </c>
      <c r="L926" s="96">
        <v>0.38400000000000001</v>
      </c>
      <c r="M926" s="96">
        <f t="shared" si="445"/>
        <v>302.03289599999999</v>
      </c>
      <c r="N926" s="95">
        <v>1.6</v>
      </c>
      <c r="O926" s="4">
        <f t="shared" si="446"/>
        <v>1258.4704000000002</v>
      </c>
      <c r="P926" s="9"/>
    </row>
    <row r="927" spans="1:16" s="8" customFormat="1" ht="14.4" x14ac:dyDescent="0.25">
      <c r="A927" s="35">
        <f>IF(I927&lt;&gt;"",1+MAX($A$1:A926),"")</f>
        <v>674</v>
      </c>
      <c r="B927" s="37" t="s">
        <v>801</v>
      </c>
      <c r="C927" s="37" t="s">
        <v>793</v>
      </c>
      <c r="E927" s="33" t="s">
        <v>807</v>
      </c>
      <c r="F927" s="6">
        <v>184.8</v>
      </c>
      <c r="G927" s="1">
        <v>0.1</v>
      </c>
      <c r="H927" s="2">
        <f t="shared" si="443"/>
        <v>203.28000000000003</v>
      </c>
      <c r="I927" s="15" t="s">
        <v>27</v>
      </c>
      <c r="J927" s="95">
        <v>1.2160000000000002</v>
      </c>
      <c r="K927" s="96">
        <f t="shared" si="444"/>
        <v>247.18848000000008</v>
      </c>
      <c r="L927" s="96">
        <v>0.38400000000000001</v>
      </c>
      <c r="M927" s="96">
        <f t="shared" si="445"/>
        <v>78.059520000000006</v>
      </c>
      <c r="N927" s="95">
        <v>1.6</v>
      </c>
      <c r="O927" s="4">
        <f t="shared" si="446"/>
        <v>325.24800000000005</v>
      </c>
      <c r="P927" s="9"/>
    </row>
    <row r="928" spans="1:16" s="8" customFormat="1" ht="14.4" x14ac:dyDescent="0.25">
      <c r="A928" s="35">
        <f>IF(I928&lt;&gt;"",1+MAX($A$1:A927),"")</f>
        <v>675</v>
      </c>
      <c r="B928" s="37" t="s">
        <v>801</v>
      </c>
      <c r="C928" s="37" t="s">
        <v>793</v>
      </c>
      <c r="E928" s="33" t="s">
        <v>808</v>
      </c>
      <c r="F928" s="6">
        <v>24.61</v>
      </c>
      <c r="G928" s="1">
        <v>0.1</v>
      </c>
      <c r="H928" s="2">
        <f t="shared" si="443"/>
        <v>27.071000000000002</v>
      </c>
      <c r="I928" s="15" t="s">
        <v>27</v>
      </c>
      <c r="J928" s="95">
        <v>1.2160000000000002</v>
      </c>
      <c r="K928" s="96">
        <f t="shared" si="444"/>
        <v>32.918336000000004</v>
      </c>
      <c r="L928" s="96">
        <v>0.38400000000000001</v>
      </c>
      <c r="M928" s="96">
        <f t="shared" si="445"/>
        <v>10.395264000000001</v>
      </c>
      <c r="N928" s="95">
        <v>1.6</v>
      </c>
      <c r="O928" s="4">
        <f t="shared" si="446"/>
        <v>43.313600000000008</v>
      </c>
      <c r="P928" s="9"/>
    </row>
    <row r="929" spans="1:16" s="8" customFormat="1" ht="14.4" x14ac:dyDescent="0.25">
      <c r="A929" s="35" t="str">
        <f>IF(I929&lt;&gt;"",1+MAX($A$1:A928),"")</f>
        <v/>
      </c>
      <c r="B929" s="37"/>
      <c r="C929" s="37"/>
      <c r="E929" s="33"/>
      <c r="F929" s="6"/>
      <c r="G929" s="1"/>
      <c r="H929" s="2"/>
      <c r="I929" s="15"/>
      <c r="J929" s="3"/>
      <c r="K929" s="40"/>
      <c r="L929" s="40"/>
      <c r="M929" s="40"/>
      <c r="N929" s="3"/>
      <c r="O929" s="4"/>
      <c r="P929" s="9"/>
    </row>
    <row r="930" spans="1:16" x14ac:dyDescent="0.25">
      <c r="A930" s="35" t="str">
        <f>IF(I930&lt;&gt;"",1+MAX($A$1:A929),"")</f>
        <v/>
      </c>
      <c r="B930" s="66"/>
      <c r="C930" s="67"/>
      <c r="D930" s="50"/>
      <c r="E930" s="51" t="s">
        <v>809</v>
      </c>
      <c r="F930" s="6"/>
      <c r="G930" s="8"/>
      <c r="H930" s="8"/>
      <c r="J930" s="40"/>
      <c r="K930" s="40"/>
      <c r="L930" s="40"/>
      <c r="M930" s="40"/>
      <c r="N930" s="8"/>
      <c r="O930" s="8"/>
      <c r="P930" s="9"/>
    </row>
    <row r="931" spans="1:16" s="8" customFormat="1" ht="14.4" x14ac:dyDescent="0.25">
      <c r="A931" s="35">
        <f>IF(I931&lt;&gt;"",1+MAX($A$1:A930),"")</f>
        <v>676</v>
      </c>
      <c r="B931" s="37" t="s">
        <v>810</v>
      </c>
      <c r="C931" s="37" t="s">
        <v>793</v>
      </c>
      <c r="E931" s="33" t="s">
        <v>811</v>
      </c>
      <c r="F931" s="6">
        <v>108.82</v>
      </c>
      <c r="G931" s="1">
        <v>0.1</v>
      </c>
      <c r="H931" s="2">
        <f t="shared" ref="H931:H932" si="447">F931*(1+G931)</f>
        <v>119.702</v>
      </c>
      <c r="I931" s="15" t="s">
        <v>27</v>
      </c>
      <c r="J931" s="91">
        <v>13.44</v>
      </c>
      <c r="K931" s="92">
        <f>J931*H931</f>
        <v>1608.7948799999999</v>
      </c>
      <c r="L931" s="92">
        <v>18.559999999999999</v>
      </c>
      <c r="M931" s="92">
        <f>L931*H931</f>
        <v>2221.66912</v>
      </c>
      <c r="N931" s="91">
        <v>32</v>
      </c>
      <c r="O931" s="4">
        <f t="shared" ref="O931:O932" si="448">N931*H931</f>
        <v>3830.4639999999999</v>
      </c>
      <c r="P931" s="9"/>
    </row>
    <row r="932" spans="1:16" s="8" customFormat="1" ht="14.4" x14ac:dyDescent="0.25">
      <c r="A932" s="35">
        <f>IF(I932&lt;&gt;"",1+MAX($A$1:A931),"")</f>
        <v>677</v>
      </c>
      <c r="B932" s="37" t="s">
        <v>810</v>
      </c>
      <c r="C932" s="37" t="s">
        <v>793</v>
      </c>
      <c r="E932" s="33" t="s">
        <v>812</v>
      </c>
      <c r="F932" s="6">
        <v>64.31</v>
      </c>
      <c r="G932" s="1">
        <v>0.1</v>
      </c>
      <c r="H932" s="2">
        <f t="shared" si="447"/>
        <v>70.741000000000014</v>
      </c>
      <c r="I932" s="15" t="s">
        <v>27</v>
      </c>
      <c r="J932" s="91">
        <v>13.44</v>
      </c>
      <c r="K932" s="92">
        <f>J932*H932</f>
        <v>950.75904000000014</v>
      </c>
      <c r="L932" s="92">
        <v>18.559999999999999</v>
      </c>
      <c r="M932" s="92">
        <f>L932*H932</f>
        <v>1312.9529600000001</v>
      </c>
      <c r="N932" s="91">
        <v>32</v>
      </c>
      <c r="O932" s="4">
        <f t="shared" si="448"/>
        <v>2263.7120000000004</v>
      </c>
      <c r="P932" s="9"/>
    </row>
    <row r="933" spans="1:16" s="8" customFormat="1" ht="14.4" x14ac:dyDescent="0.25">
      <c r="A933" s="35" t="str">
        <f>IF(I933&lt;&gt;"",1+MAX($A$1:A932),"")</f>
        <v/>
      </c>
      <c r="B933" s="37"/>
      <c r="C933" s="37"/>
      <c r="E933" s="33"/>
      <c r="F933" s="6"/>
      <c r="G933" s="1"/>
      <c r="H933" s="2"/>
      <c r="I933" s="15"/>
      <c r="J933" s="3"/>
      <c r="K933" s="40"/>
      <c r="L933" s="40"/>
      <c r="M933" s="40"/>
      <c r="N933" s="3"/>
      <c r="O933" s="4"/>
      <c r="P933" s="9"/>
    </row>
    <row r="934" spans="1:16" x14ac:dyDescent="0.25">
      <c r="A934" s="35" t="str">
        <f>IF(I934&lt;&gt;"",1+MAX($A$1:A933),"")</f>
        <v/>
      </c>
      <c r="B934" s="66"/>
      <c r="C934" s="67"/>
      <c r="D934" s="50"/>
      <c r="E934" s="51" t="s">
        <v>813</v>
      </c>
      <c r="F934" s="6"/>
      <c r="G934" s="8"/>
      <c r="H934" s="8"/>
      <c r="J934" s="40"/>
      <c r="K934" s="40"/>
      <c r="L934" s="40"/>
      <c r="M934" s="40"/>
      <c r="N934" s="8"/>
      <c r="O934" s="8"/>
      <c r="P934" s="9"/>
    </row>
    <row r="935" spans="1:16" s="8" customFormat="1" ht="28.8" x14ac:dyDescent="0.25">
      <c r="A935" s="35">
        <f>IF(I935&lt;&gt;"",1+MAX($A$1:A934),"")</f>
        <v>678</v>
      </c>
      <c r="B935" s="37" t="s">
        <v>793</v>
      </c>
      <c r="C935" s="37" t="s">
        <v>793</v>
      </c>
      <c r="E935" s="33" t="s">
        <v>814</v>
      </c>
      <c r="F935" s="6">
        <v>1716.8202000000001</v>
      </c>
      <c r="G935" s="1">
        <v>0.1</v>
      </c>
      <c r="H935" s="2">
        <f t="shared" ref="H935" si="449">F935*(1+G935)</f>
        <v>1888.5022200000003</v>
      </c>
      <c r="I935" s="15" t="s">
        <v>27</v>
      </c>
      <c r="J935" s="95">
        <v>1.9760000000000002</v>
      </c>
      <c r="K935" s="96">
        <f>J935*H935</f>
        <v>3731.680386720001</v>
      </c>
      <c r="L935" s="96">
        <v>0.624</v>
      </c>
      <c r="M935" s="96">
        <f>L935*H935</f>
        <v>1178.4253852800002</v>
      </c>
      <c r="N935" s="95">
        <v>2.6</v>
      </c>
      <c r="O935" s="4">
        <f t="shared" ref="O935" si="450">N935*H935</f>
        <v>4910.1057720000008</v>
      </c>
      <c r="P935" s="9"/>
    </row>
    <row r="936" spans="1:16" s="8" customFormat="1" ht="14.4" x14ac:dyDescent="0.25">
      <c r="A936" s="35" t="str">
        <f>IF(I936&lt;&gt;"",1+MAX($A$1:A935),"")</f>
        <v/>
      </c>
      <c r="B936" s="37"/>
      <c r="C936" s="37"/>
      <c r="E936" s="33"/>
      <c r="F936" s="6"/>
      <c r="G936" s="1"/>
      <c r="H936" s="2"/>
      <c r="I936" s="15"/>
      <c r="J936" s="3"/>
      <c r="K936" s="40"/>
      <c r="L936" s="40"/>
      <c r="M936" s="40"/>
      <c r="N936" s="3"/>
      <c r="O936" s="4"/>
      <c r="P936" s="9"/>
    </row>
    <row r="937" spans="1:16" x14ac:dyDescent="0.25">
      <c r="A937" s="35" t="str">
        <f>IF(I937&lt;&gt;"",1+MAX($A$1:A936),"")</f>
        <v/>
      </c>
      <c r="B937" s="66"/>
      <c r="C937" s="67"/>
      <c r="D937" s="50"/>
      <c r="E937" s="51" t="s">
        <v>815</v>
      </c>
      <c r="F937" s="6"/>
      <c r="G937" s="8"/>
      <c r="H937" s="8"/>
      <c r="J937" s="40"/>
      <c r="K937" s="40"/>
      <c r="L937" s="40"/>
      <c r="M937" s="40"/>
      <c r="N937" s="8"/>
      <c r="O937" s="8"/>
      <c r="P937" s="9"/>
    </row>
    <row r="938" spans="1:16" s="8" customFormat="1" ht="28.8" x14ac:dyDescent="0.25">
      <c r="A938" s="35">
        <f>IF(I938&lt;&gt;"",1+MAX($A$1:A937),"")</f>
        <v>679</v>
      </c>
      <c r="B938" s="37" t="s">
        <v>793</v>
      </c>
      <c r="C938" s="37" t="s">
        <v>793</v>
      </c>
      <c r="E938" s="33" t="s">
        <v>816</v>
      </c>
      <c r="F938" s="6">
        <f>SUM(F703:F712)</f>
        <v>10</v>
      </c>
      <c r="G938" s="1">
        <v>0</v>
      </c>
      <c r="H938" s="2">
        <f>F938*(1+G938)</f>
        <v>10</v>
      </c>
      <c r="I938" s="15" t="s">
        <v>35</v>
      </c>
      <c r="J938" s="95">
        <v>125.4</v>
      </c>
      <c r="K938" s="96">
        <f>J938*H938</f>
        <v>1254</v>
      </c>
      <c r="L938" s="96">
        <v>39.6</v>
      </c>
      <c r="M938" s="96">
        <f>L938*H938</f>
        <v>396</v>
      </c>
      <c r="N938" s="95">
        <v>165</v>
      </c>
      <c r="O938" s="4">
        <f t="shared" ref="O938" si="451">N938*H938</f>
        <v>1650</v>
      </c>
      <c r="P938" s="9"/>
    </row>
    <row r="939" spans="1:16" x14ac:dyDescent="0.25">
      <c r="A939" s="35" t="str">
        <f>IF(I939&lt;&gt;"",1+MAX($A$1:A938),"")</f>
        <v/>
      </c>
      <c r="B939" s="66"/>
      <c r="C939" s="67"/>
      <c r="D939" s="8"/>
      <c r="E939" s="33"/>
      <c r="F939" s="6"/>
      <c r="G939" s="8"/>
      <c r="H939" s="8"/>
      <c r="J939" s="40"/>
      <c r="K939" s="40"/>
      <c r="L939" s="40"/>
      <c r="M939" s="40"/>
      <c r="N939" s="8"/>
      <c r="O939" s="8"/>
      <c r="P939" s="25"/>
    </row>
    <row r="940" spans="1:16" ht="18" x14ac:dyDescent="0.25">
      <c r="A940" s="35" t="str">
        <f>IF(I940&lt;&gt;"",1+MAX($A$1:A939),"")</f>
        <v/>
      </c>
      <c r="B940" s="66"/>
      <c r="C940" s="67"/>
      <c r="D940" s="23"/>
      <c r="E940" s="58" t="s">
        <v>625</v>
      </c>
      <c r="F940" s="56"/>
      <c r="G940" s="8"/>
      <c r="H940" s="8"/>
      <c r="J940" s="40"/>
      <c r="K940" s="40"/>
      <c r="L940" s="40"/>
      <c r="M940" s="40"/>
      <c r="N940" s="8"/>
      <c r="O940" s="8"/>
      <c r="P940" s="25"/>
    </row>
    <row r="941" spans="1:16" x14ac:dyDescent="0.25">
      <c r="A941" s="35" t="str">
        <f>IF(I941&lt;&gt;"",1+MAX($A$1:A940),"")</f>
        <v/>
      </c>
      <c r="B941" s="37"/>
      <c r="C941" s="37"/>
      <c r="D941" s="23"/>
      <c r="E941" s="24"/>
      <c r="F941" s="56"/>
      <c r="G941" s="8"/>
      <c r="H941" s="8"/>
      <c r="J941" s="40"/>
      <c r="K941" s="40"/>
      <c r="L941" s="40"/>
      <c r="M941" s="40"/>
      <c r="N941" s="8"/>
      <c r="O941" s="8"/>
      <c r="P941" s="9"/>
    </row>
    <row r="942" spans="1:16" x14ac:dyDescent="0.25">
      <c r="A942" s="35" t="str">
        <f>IF(I942&lt;&gt;"",1+MAX($A$1:A941),"")</f>
        <v/>
      </c>
      <c r="B942" s="66"/>
      <c r="C942" s="67"/>
      <c r="D942" s="48"/>
      <c r="E942" s="49" t="s">
        <v>738</v>
      </c>
      <c r="F942" s="56"/>
      <c r="G942" s="8"/>
      <c r="H942" s="8"/>
      <c r="J942" s="40"/>
      <c r="K942" s="40"/>
      <c r="L942" s="40"/>
      <c r="M942" s="40"/>
      <c r="N942" s="8"/>
      <c r="O942" s="8"/>
      <c r="P942" s="9"/>
    </row>
    <row r="943" spans="1:16" x14ac:dyDescent="0.25">
      <c r="A943" s="35" t="str">
        <f>IF(I943&lt;&gt;"",1+MAX($A$1:A942),"")</f>
        <v/>
      </c>
      <c r="B943" s="66"/>
      <c r="C943" s="67"/>
      <c r="D943" s="23"/>
      <c r="E943" s="24"/>
      <c r="F943" s="56"/>
      <c r="G943" s="8"/>
      <c r="H943" s="8"/>
      <c r="J943" s="40"/>
      <c r="K943" s="40"/>
      <c r="L943" s="40"/>
      <c r="M943" s="40"/>
      <c r="N943" s="8"/>
      <c r="O943" s="8"/>
      <c r="P943" s="9"/>
    </row>
    <row r="944" spans="1:16" x14ac:dyDescent="0.25">
      <c r="A944" s="35" t="str">
        <f>IF(I944&lt;&gt;"",1+MAX($A$1:A943),"")</f>
        <v/>
      </c>
      <c r="B944" s="66"/>
      <c r="C944" s="67"/>
      <c r="D944" s="47"/>
      <c r="E944" s="55" t="s">
        <v>817</v>
      </c>
      <c r="F944" s="83">
        <v>7.19</v>
      </c>
      <c r="G944" s="81">
        <v>9.25</v>
      </c>
      <c r="H944" s="8"/>
      <c r="I944" s="84"/>
      <c r="J944" s="40"/>
      <c r="K944" s="40"/>
      <c r="L944" s="40"/>
      <c r="M944" s="40"/>
      <c r="N944" s="8"/>
      <c r="O944" s="8"/>
      <c r="P944" s="25"/>
    </row>
    <row r="945" spans="1:16" x14ac:dyDescent="0.25">
      <c r="A945" s="35" t="str">
        <f>IF(I945&lt;&gt;"",1+MAX($A$1:A944),"")</f>
        <v/>
      </c>
      <c r="B945" s="66"/>
      <c r="C945" s="67"/>
      <c r="D945" s="8"/>
      <c r="E945" s="33"/>
      <c r="F945" s="6"/>
      <c r="G945" s="8"/>
      <c r="H945" s="8"/>
      <c r="J945" s="40"/>
      <c r="K945" s="40"/>
      <c r="L945" s="40"/>
      <c r="M945" s="40"/>
      <c r="N945" s="8"/>
      <c r="O945" s="8"/>
      <c r="P945" s="25"/>
    </row>
    <row r="946" spans="1:16" s="8" customFormat="1" ht="14.4" x14ac:dyDescent="0.25">
      <c r="A946" s="35">
        <f>IF(I946&lt;&gt;"",1+MAX($A$1:A945),"")</f>
        <v>680</v>
      </c>
      <c r="B946" s="37" t="s">
        <v>766</v>
      </c>
      <c r="C946" s="37" t="s">
        <v>767</v>
      </c>
      <c r="E946" s="33" t="s">
        <v>818</v>
      </c>
      <c r="F946" s="6">
        <f>F944*G944/32</f>
        <v>2.0783593750000002</v>
      </c>
      <c r="G946" s="1">
        <v>0</v>
      </c>
      <c r="H946" s="2">
        <f>F946*(1+G946)</f>
        <v>2.0783593750000002</v>
      </c>
      <c r="I946" s="15" t="s">
        <v>35</v>
      </c>
      <c r="J946" s="95">
        <v>90</v>
      </c>
      <c r="K946" s="96">
        <f t="shared" ref="K946:K953" si="452">J946*H946</f>
        <v>187.05234375000003</v>
      </c>
      <c r="L946" s="96">
        <v>26</v>
      </c>
      <c r="M946" s="96">
        <f t="shared" ref="M946:M953" si="453">L946*H946</f>
        <v>54.037343750000005</v>
      </c>
      <c r="N946" s="95">
        <v>116</v>
      </c>
      <c r="O946" s="4">
        <f t="shared" ref="O946:O953" si="454">N946*H946</f>
        <v>241.08968750000003</v>
      </c>
      <c r="P946" s="9"/>
    </row>
    <row r="947" spans="1:16" s="8" customFormat="1" ht="14.4" x14ac:dyDescent="0.25">
      <c r="A947" s="35">
        <f>IF(I947&lt;&gt;"",1+MAX($A$1:A946),"")</f>
        <v>681</v>
      </c>
      <c r="B947" s="37" t="s">
        <v>766</v>
      </c>
      <c r="C947" s="37" t="s">
        <v>767</v>
      </c>
      <c r="E947" s="33" t="s">
        <v>742</v>
      </c>
      <c r="F947" s="6">
        <f>F944*G944/32</f>
        <v>2.0783593750000002</v>
      </c>
      <c r="G947" s="1">
        <v>0</v>
      </c>
      <c r="H947" s="2">
        <f t="shared" ref="H947:H953" si="455">F947*(1+G947)</f>
        <v>2.0783593750000002</v>
      </c>
      <c r="I947" s="15" t="s">
        <v>35</v>
      </c>
      <c r="J947" s="95">
        <v>62</v>
      </c>
      <c r="K947" s="96">
        <f t="shared" si="452"/>
        <v>128.85828125</v>
      </c>
      <c r="L947" s="96">
        <v>14</v>
      </c>
      <c r="M947" s="96">
        <f t="shared" si="453"/>
        <v>29.097031250000004</v>
      </c>
      <c r="N947" s="95">
        <v>76</v>
      </c>
      <c r="O947" s="4">
        <f t="shared" si="454"/>
        <v>157.95531250000002</v>
      </c>
      <c r="P947" s="9"/>
    </row>
    <row r="948" spans="1:16" s="8" customFormat="1" ht="14.4" x14ac:dyDescent="0.25">
      <c r="A948" s="35">
        <f>IF(I948&lt;&gt;"",1+MAX($A$1:A947),"")</f>
        <v>682</v>
      </c>
      <c r="B948" s="37" t="s">
        <v>766</v>
      </c>
      <c r="C948" s="37" t="s">
        <v>767</v>
      </c>
      <c r="E948" s="33" t="s">
        <v>743</v>
      </c>
      <c r="F948" s="6">
        <f>F944*G944</f>
        <v>66.507500000000007</v>
      </c>
      <c r="G948" s="1">
        <v>0.1</v>
      </c>
      <c r="H948" s="2">
        <f t="shared" si="455"/>
        <v>73.15825000000001</v>
      </c>
      <c r="I948" s="15" t="s">
        <v>27</v>
      </c>
      <c r="J948" s="93">
        <v>1.147</v>
      </c>
      <c r="K948" s="94">
        <f t="shared" si="452"/>
        <v>83.912512750000019</v>
      </c>
      <c r="L948" s="94">
        <v>0.70300000000000007</v>
      </c>
      <c r="M948" s="94">
        <f t="shared" si="453"/>
        <v>51.430249750000009</v>
      </c>
      <c r="N948" s="93">
        <v>1.85</v>
      </c>
      <c r="O948" s="4">
        <f t="shared" si="454"/>
        <v>135.34276250000002</v>
      </c>
      <c r="P948" s="9"/>
    </row>
    <row r="949" spans="1:16" s="8" customFormat="1" ht="14.4" x14ac:dyDescent="0.25">
      <c r="A949" s="35">
        <f>IF(I949&lt;&gt;"",1+MAX($A$1:A948),"")</f>
        <v>683</v>
      </c>
      <c r="B949" s="37" t="s">
        <v>766</v>
      </c>
      <c r="C949" s="37" t="s">
        <v>767</v>
      </c>
      <c r="E949" s="33" t="s">
        <v>769</v>
      </c>
      <c r="F949" s="6">
        <f>F944*G944</f>
        <v>66.507500000000007</v>
      </c>
      <c r="G949" s="1">
        <v>0.1</v>
      </c>
      <c r="H949" s="2">
        <f t="shared" si="455"/>
        <v>73.15825000000001</v>
      </c>
      <c r="I949" s="15" t="s">
        <v>27</v>
      </c>
      <c r="J949" s="95">
        <v>1.2060000000000002</v>
      </c>
      <c r="K949" s="96">
        <f t="shared" si="452"/>
        <v>88.228849500000024</v>
      </c>
      <c r="L949" s="96">
        <v>0.59400000000000008</v>
      </c>
      <c r="M949" s="96">
        <f t="shared" si="453"/>
        <v>43.456000500000009</v>
      </c>
      <c r="N949" s="95">
        <v>1.8</v>
      </c>
      <c r="O949" s="4">
        <f t="shared" si="454"/>
        <v>131.68485000000001</v>
      </c>
      <c r="P949" s="9"/>
    </row>
    <row r="950" spans="1:16" s="8" customFormat="1" ht="14.4" x14ac:dyDescent="0.25">
      <c r="A950" s="35">
        <f>IF(I950&lt;&gt;"",1+MAX($A$1:A949),"")</f>
        <v>684</v>
      </c>
      <c r="B950" s="37" t="s">
        <v>766</v>
      </c>
      <c r="C950" s="37" t="s">
        <v>767</v>
      </c>
      <c r="E950" s="33" t="s">
        <v>744</v>
      </c>
      <c r="F950" s="6">
        <f>F944*2</f>
        <v>14.38</v>
      </c>
      <c r="G950" s="1">
        <v>0.1</v>
      </c>
      <c r="H950" s="2">
        <f t="shared" si="455"/>
        <v>15.818000000000001</v>
      </c>
      <c r="I950" s="15" t="s">
        <v>28</v>
      </c>
      <c r="J950" s="95">
        <v>3.35</v>
      </c>
      <c r="K950" s="96">
        <f t="shared" si="452"/>
        <v>52.990300000000005</v>
      </c>
      <c r="L950" s="96">
        <v>1.6500000000000001</v>
      </c>
      <c r="M950" s="96">
        <f t="shared" si="453"/>
        <v>26.099700000000006</v>
      </c>
      <c r="N950" s="95">
        <v>5</v>
      </c>
      <c r="O950" s="4">
        <f t="shared" si="454"/>
        <v>79.09</v>
      </c>
      <c r="P950" s="9"/>
    </row>
    <row r="951" spans="1:16" s="8" customFormat="1" ht="14.4" x14ac:dyDescent="0.25">
      <c r="A951" s="35">
        <f>IF(I951&lt;&gt;"",1+MAX($A$1:A950),"")</f>
        <v>685</v>
      </c>
      <c r="B951" s="37" t="s">
        <v>766</v>
      </c>
      <c r="C951" s="37" t="s">
        <v>767</v>
      </c>
      <c r="E951" s="33" t="s">
        <v>757</v>
      </c>
      <c r="F951" s="6">
        <f>F944*1</f>
        <v>7.19</v>
      </c>
      <c r="G951" s="1">
        <v>0.1</v>
      </c>
      <c r="H951" s="2">
        <f t="shared" si="455"/>
        <v>7.9090000000000007</v>
      </c>
      <c r="I951" s="15" t="s">
        <v>28</v>
      </c>
      <c r="J951" s="96">
        <v>1.8599999999999999</v>
      </c>
      <c r="K951" s="96">
        <f t="shared" si="452"/>
        <v>14.710739999999999</v>
      </c>
      <c r="L951" s="96">
        <v>1.1400000000000001</v>
      </c>
      <c r="M951" s="96">
        <f t="shared" si="453"/>
        <v>9.0162600000000026</v>
      </c>
      <c r="N951" s="95">
        <v>3</v>
      </c>
      <c r="O951" s="4">
        <f t="shared" si="454"/>
        <v>23.727000000000004</v>
      </c>
      <c r="P951" s="9"/>
    </row>
    <row r="952" spans="1:16" s="8" customFormat="1" ht="14.4" x14ac:dyDescent="0.25">
      <c r="A952" s="35">
        <f>IF(I952&lt;&gt;"",1+MAX($A$1:A951),"")</f>
        <v>686</v>
      </c>
      <c r="B952" s="37" t="s">
        <v>766</v>
      </c>
      <c r="C952" s="37" t="s">
        <v>767</v>
      </c>
      <c r="E952" s="33" t="s">
        <v>758</v>
      </c>
      <c r="F952" s="6">
        <f>F944*2</f>
        <v>14.38</v>
      </c>
      <c r="G952" s="1">
        <v>0.1</v>
      </c>
      <c r="H952" s="2">
        <f t="shared" si="455"/>
        <v>15.818000000000001</v>
      </c>
      <c r="I952" s="15" t="s">
        <v>28</v>
      </c>
      <c r="J952" s="96">
        <v>1.8599999999999999</v>
      </c>
      <c r="K952" s="96">
        <f t="shared" si="452"/>
        <v>29.421479999999999</v>
      </c>
      <c r="L952" s="96">
        <v>1.1400000000000001</v>
      </c>
      <c r="M952" s="96">
        <f t="shared" si="453"/>
        <v>18.032520000000005</v>
      </c>
      <c r="N952" s="95">
        <v>3</v>
      </c>
      <c r="O952" s="4">
        <f t="shared" si="454"/>
        <v>47.454000000000008</v>
      </c>
      <c r="P952" s="9"/>
    </row>
    <row r="953" spans="1:16" s="8" customFormat="1" ht="14.4" x14ac:dyDescent="0.25">
      <c r="A953" s="35">
        <f>IF(I953&lt;&gt;"",1+MAX($A$1:A952),"")</f>
        <v>687</v>
      </c>
      <c r="B953" s="37" t="s">
        <v>766</v>
      </c>
      <c r="C953" s="37" t="s">
        <v>767</v>
      </c>
      <c r="E953" s="33" t="s">
        <v>819</v>
      </c>
      <c r="F953" s="6">
        <f>F944/1.33</f>
        <v>5.4060150375939848</v>
      </c>
      <c r="G953" s="1">
        <v>0</v>
      </c>
      <c r="H953" s="2">
        <f t="shared" si="455"/>
        <v>5.4060150375939848</v>
      </c>
      <c r="I953" s="15" t="s">
        <v>35</v>
      </c>
      <c r="J953" s="96">
        <v>17.204999999999998</v>
      </c>
      <c r="K953" s="96">
        <f t="shared" si="452"/>
        <v>93.010488721804506</v>
      </c>
      <c r="L953" s="96">
        <v>10.545</v>
      </c>
      <c r="M953" s="96">
        <f t="shared" si="453"/>
        <v>57.006428571428572</v>
      </c>
      <c r="N953" s="95">
        <v>27.75</v>
      </c>
      <c r="O953" s="4">
        <f t="shared" si="454"/>
        <v>150.01691729323309</v>
      </c>
      <c r="P953" s="9"/>
    </row>
    <row r="954" spans="1:16" x14ac:dyDescent="0.25">
      <c r="A954" s="35" t="str">
        <f>IF(I954&lt;&gt;"",1+MAX($A$1:A953),"")</f>
        <v/>
      </c>
      <c r="B954" s="66"/>
      <c r="C954" s="67"/>
      <c r="D954" s="23"/>
      <c r="E954" s="24"/>
      <c r="F954" s="56"/>
      <c r="G954" s="8"/>
      <c r="H954" s="8"/>
      <c r="J954" s="40"/>
      <c r="K954" s="40"/>
      <c r="L954" s="40"/>
      <c r="M954" s="40"/>
      <c r="N954" s="8"/>
      <c r="O954" s="8"/>
      <c r="P954" s="9"/>
    </row>
    <row r="955" spans="1:16" x14ac:dyDescent="0.25">
      <c r="A955" s="35" t="str">
        <f>IF(I955&lt;&gt;"",1+MAX($A$1:A954),"")</f>
        <v/>
      </c>
      <c r="B955" s="66"/>
      <c r="C955" s="67"/>
      <c r="D955" s="47"/>
      <c r="E955" s="55" t="s">
        <v>817</v>
      </c>
      <c r="F955" s="83">
        <v>55.26</v>
      </c>
      <c r="G955" s="81">
        <v>11.5</v>
      </c>
      <c r="H955" s="8"/>
      <c r="I955" s="84"/>
      <c r="J955" s="40"/>
      <c r="K955" s="40"/>
      <c r="L955" s="40"/>
      <c r="M955" s="40"/>
      <c r="N955" s="8"/>
      <c r="O955" s="8"/>
      <c r="P955" s="25"/>
    </row>
    <row r="956" spans="1:16" x14ac:dyDescent="0.25">
      <c r="A956" s="35" t="str">
        <f>IF(I956&lt;&gt;"",1+MAX($A$1:A955),"")</f>
        <v/>
      </c>
      <c r="B956" s="66"/>
      <c r="C956" s="67"/>
      <c r="D956" s="8"/>
      <c r="E956" s="33"/>
      <c r="F956" s="6"/>
      <c r="G956" s="8"/>
      <c r="H956" s="8"/>
      <c r="J956" s="40"/>
      <c r="K956" s="40"/>
      <c r="L956" s="40"/>
      <c r="M956" s="40"/>
      <c r="N956" s="8"/>
      <c r="O956" s="8"/>
      <c r="P956" s="25"/>
    </row>
    <row r="957" spans="1:16" s="8" customFormat="1" ht="14.4" x14ac:dyDescent="0.25">
      <c r="A957" s="35">
        <f>IF(I957&lt;&gt;"",1+MAX($A$1:A956),"")</f>
        <v>688</v>
      </c>
      <c r="B957" s="37" t="s">
        <v>766</v>
      </c>
      <c r="C957" s="37" t="s">
        <v>767</v>
      </c>
      <c r="E957" s="33" t="s">
        <v>818</v>
      </c>
      <c r="F957" s="6">
        <f>F955*G955/32</f>
        <v>19.8590625</v>
      </c>
      <c r="G957" s="1">
        <v>0</v>
      </c>
      <c r="H957" s="2">
        <f>F957*(1+G957)</f>
        <v>19.8590625</v>
      </c>
      <c r="I957" s="15" t="s">
        <v>35</v>
      </c>
      <c r="J957" s="95">
        <v>90</v>
      </c>
      <c r="K957" s="96">
        <f t="shared" ref="K957:K964" si="456">J957*H957</f>
        <v>1787.315625</v>
      </c>
      <c r="L957" s="96">
        <v>26</v>
      </c>
      <c r="M957" s="96">
        <f t="shared" ref="M957:M964" si="457">L957*H957</f>
        <v>516.33562500000005</v>
      </c>
      <c r="N957" s="95">
        <v>116</v>
      </c>
      <c r="O957" s="4">
        <f t="shared" ref="O957:O964" si="458">N957*H957</f>
        <v>2303.6512499999999</v>
      </c>
      <c r="P957" s="9"/>
    </row>
    <row r="958" spans="1:16" s="8" customFormat="1" ht="14.4" x14ac:dyDescent="0.25">
      <c r="A958" s="35">
        <f>IF(I958&lt;&gt;"",1+MAX($A$1:A957),"")</f>
        <v>689</v>
      </c>
      <c r="B958" s="37" t="s">
        <v>766</v>
      </c>
      <c r="C958" s="37" t="s">
        <v>767</v>
      </c>
      <c r="E958" s="33" t="s">
        <v>742</v>
      </c>
      <c r="F958" s="6">
        <f>F955*G955/32</f>
        <v>19.8590625</v>
      </c>
      <c r="G958" s="1">
        <v>0</v>
      </c>
      <c r="H958" s="2">
        <f t="shared" ref="H958:H964" si="459">F958*(1+G958)</f>
        <v>19.8590625</v>
      </c>
      <c r="I958" s="15" t="s">
        <v>35</v>
      </c>
      <c r="J958" s="95">
        <v>62</v>
      </c>
      <c r="K958" s="96">
        <f t="shared" si="456"/>
        <v>1231.2618749999999</v>
      </c>
      <c r="L958" s="96">
        <v>14</v>
      </c>
      <c r="M958" s="96">
        <f t="shared" si="457"/>
        <v>278.02687500000002</v>
      </c>
      <c r="N958" s="95">
        <v>76</v>
      </c>
      <c r="O958" s="4">
        <f t="shared" si="458"/>
        <v>1509.2887499999999</v>
      </c>
      <c r="P958" s="9"/>
    </row>
    <row r="959" spans="1:16" s="8" customFormat="1" ht="14.4" x14ac:dyDescent="0.25">
      <c r="A959" s="35">
        <f>IF(I959&lt;&gt;"",1+MAX($A$1:A958),"")</f>
        <v>690</v>
      </c>
      <c r="B959" s="37" t="s">
        <v>766</v>
      </c>
      <c r="C959" s="37" t="s">
        <v>767</v>
      </c>
      <c r="E959" s="33" t="s">
        <v>743</v>
      </c>
      <c r="F959" s="6">
        <f>F955*G955</f>
        <v>635.49</v>
      </c>
      <c r="G959" s="1">
        <v>0.1</v>
      </c>
      <c r="H959" s="2">
        <f t="shared" si="459"/>
        <v>699.0390000000001</v>
      </c>
      <c r="I959" s="15" t="s">
        <v>27</v>
      </c>
      <c r="J959" s="93">
        <v>1.147</v>
      </c>
      <c r="K959" s="94">
        <f t="shared" si="456"/>
        <v>801.79773300000011</v>
      </c>
      <c r="L959" s="94">
        <v>0.70300000000000007</v>
      </c>
      <c r="M959" s="94">
        <f t="shared" si="457"/>
        <v>491.42441700000012</v>
      </c>
      <c r="N959" s="93">
        <v>1.85</v>
      </c>
      <c r="O959" s="4">
        <f t="shared" si="458"/>
        <v>1293.2221500000003</v>
      </c>
      <c r="P959" s="9"/>
    </row>
    <row r="960" spans="1:16" s="8" customFormat="1" ht="14.4" x14ac:dyDescent="0.25">
      <c r="A960" s="35">
        <f>IF(I960&lt;&gt;"",1+MAX($A$1:A959),"")</f>
        <v>691</v>
      </c>
      <c r="B960" s="37" t="s">
        <v>766</v>
      </c>
      <c r="C960" s="37" t="s">
        <v>767</v>
      </c>
      <c r="E960" s="33" t="s">
        <v>769</v>
      </c>
      <c r="F960" s="6">
        <f>F955*G955</f>
        <v>635.49</v>
      </c>
      <c r="G960" s="1">
        <v>0.1</v>
      </c>
      <c r="H960" s="2">
        <f t="shared" si="459"/>
        <v>699.0390000000001</v>
      </c>
      <c r="I960" s="15" t="s">
        <v>27</v>
      </c>
      <c r="J960" s="95">
        <v>1.2060000000000002</v>
      </c>
      <c r="K960" s="96">
        <f t="shared" si="456"/>
        <v>843.0410340000002</v>
      </c>
      <c r="L960" s="96">
        <v>0.59400000000000008</v>
      </c>
      <c r="M960" s="96">
        <f t="shared" si="457"/>
        <v>415.22916600000013</v>
      </c>
      <c r="N960" s="95">
        <v>1.8</v>
      </c>
      <c r="O960" s="4">
        <f t="shared" si="458"/>
        <v>1258.2702000000002</v>
      </c>
      <c r="P960" s="9"/>
    </row>
    <row r="961" spans="1:16" s="8" customFormat="1" ht="14.4" x14ac:dyDescent="0.25">
      <c r="A961" s="35">
        <f>IF(I961&lt;&gt;"",1+MAX($A$1:A960),"")</f>
        <v>692</v>
      </c>
      <c r="B961" s="37" t="s">
        <v>766</v>
      </c>
      <c r="C961" s="37" t="s">
        <v>767</v>
      </c>
      <c r="E961" s="33" t="s">
        <v>744</v>
      </c>
      <c r="F961" s="6">
        <f>F955*2</f>
        <v>110.52</v>
      </c>
      <c r="G961" s="1">
        <v>0.1</v>
      </c>
      <c r="H961" s="2">
        <f t="shared" si="459"/>
        <v>121.572</v>
      </c>
      <c r="I961" s="15" t="s">
        <v>28</v>
      </c>
      <c r="J961" s="95">
        <v>3.35</v>
      </c>
      <c r="K961" s="96">
        <f t="shared" si="456"/>
        <v>407.26620000000003</v>
      </c>
      <c r="L961" s="96">
        <v>1.6500000000000001</v>
      </c>
      <c r="M961" s="96">
        <f t="shared" si="457"/>
        <v>200.59380000000002</v>
      </c>
      <c r="N961" s="95">
        <v>5</v>
      </c>
      <c r="O961" s="4">
        <f t="shared" si="458"/>
        <v>607.86</v>
      </c>
      <c r="P961" s="9"/>
    </row>
    <row r="962" spans="1:16" s="8" customFormat="1" ht="14.4" x14ac:dyDescent="0.25">
      <c r="A962" s="35">
        <f>IF(I962&lt;&gt;"",1+MAX($A$1:A961),"")</f>
        <v>693</v>
      </c>
      <c r="B962" s="37" t="s">
        <v>766</v>
      </c>
      <c r="C962" s="37" t="s">
        <v>767</v>
      </c>
      <c r="E962" s="33" t="s">
        <v>757</v>
      </c>
      <c r="F962" s="6">
        <f>F955*1</f>
        <v>55.26</v>
      </c>
      <c r="G962" s="1">
        <v>0.1</v>
      </c>
      <c r="H962" s="2">
        <f t="shared" si="459"/>
        <v>60.786000000000001</v>
      </c>
      <c r="I962" s="15" t="s">
        <v>28</v>
      </c>
      <c r="J962" s="96">
        <v>1.8599999999999999</v>
      </c>
      <c r="K962" s="96">
        <f t="shared" si="456"/>
        <v>113.06196</v>
      </c>
      <c r="L962" s="96">
        <v>1.1400000000000001</v>
      </c>
      <c r="M962" s="96">
        <f t="shared" si="457"/>
        <v>69.296040000000005</v>
      </c>
      <c r="N962" s="95">
        <v>3</v>
      </c>
      <c r="O962" s="4">
        <f t="shared" si="458"/>
        <v>182.358</v>
      </c>
      <c r="P962" s="9"/>
    </row>
    <row r="963" spans="1:16" s="8" customFormat="1" ht="14.4" x14ac:dyDescent="0.25">
      <c r="A963" s="35">
        <f>IF(I963&lt;&gt;"",1+MAX($A$1:A962),"")</f>
        <v>694</v>
      </c>
      <c r="B963" s="37" t="s">
        <v>766</v>
      </c>
      <c r="C963" s="37" t="s">
        <v>767</v>
      </c>
      <c r="E963" s="33" t="s">
        <v>758</v>
      </c>
      <c r="F963" s="6">
        <f>F955*2</f>
        <v>110.52</v>
      </c>
      <c r="G963" s="1">
        <v>0.1</v>
      </c>
      <c r="H963" s="2">
        <f t="shared" si="459"/>
        <v>121.572</v>
      </c>
      <c r="I963" s="15" t="s">
        <v>28</v>
      </c>
      <c r="J963" s="96">
        <v>1.8599999999999999</v>
      </c>
      <c r="K963" s="96">
        <f t="shared" si="456"/>
        <v>226.12392</v>
      </c>
      <c r="L963" s="96">
        <v>1.1400000000000001</v>
      </c>
      <c r="M963" s="96">
        <f t="shared" si="457"/>
        <v>138.59208000000001</v>
      </c>
      <c r="N963" s="95">
        <v>3</v>
      </c>
      <c r="O963" s="4">
        <f t="shared" si="458"/>
        <v>364.71600000000001</v>
      </c>
      <c r="P963" s="9"/>
    </row>
    <row r="964" spans="1:16" s="8" customFormat="1" ht="14.4" x14ac:dyDescent="0.25">
      <c r="A964" s="35">
        <f>IF(I964&lt;&gt;"",1+MAX($A$1:A963),"")</f>
        <v>695</v>
      </c>
      <c r="B964" s="37" t="s">
        <v>766</v>
      </c>
      <c r="C964" s="37" t="s">
        <v>767</v>
      </c>
      <c r="E964" s="33" t="s">
        <v>820</v>
      </c>
      <c r="F964" s="6">
        <f>F955/1.33</f>
        <v>41.548872180451127</v>
      </c>
      <c r="G964" s="1">
        <v>0</v>
      </c>
      <c r="H964" s="2">
        <f t="shared" si="459"/>
        <v>41.548872180451127</v>
      </c>
      <c r="I964" s="15" t="s">
        <v>35</v>
      </c>
      <c r="J964" s="96">
        <v>21.39</v>
      </c>
      <c r="K964" s="96">
        <f t="shared" si="456"/>
        <v>888.73037593984964</v>
      </c>
      <c r="L964" s="96">
        <v>13.11</v>
      </c>
      <c r="M964" s="96">
        <f t="shared" si="457"/>
        <v>544.70571428571429</v>
      </c>
      <c r="N964" s="95">
        <v>34.5</v>
      </c>
      <c r="O964" s="4">
        <f t="shared" si="458"/>
        <v>1433.4360902255639</v>
      </c>
      <c r="P964" s="9"/>
    </row>
    <row r="965" spans="1:16" x14ac:dyDescent="0.25">
      <c r="A965" s="35" t="str">
        <f>IF(I965&lt;&gt;"",1+MAX($A$1:A964),"")</f>
        <v/>
      </c>
      <c r="B965" s="66"/>
      <c r="C965" s="67"/>
      <c r="D965" s="23"/>
      <c r="E965" s="24"/>
      <c r="F965" s="56"/>
      <c r="G965" s="8"/>
      <c r="H965" s="8"/>
      <c r="J965" s="40"/>
      <c r="K965" s="40"/>
      <c r="L965" s="40"/>
      <c r="M965" s="40"/>
      <c r="N965" s="8"/>
      <c r="O965" s="8"/>
      <c r="P965" s="9"/>
    </row>
    <row r="966" spans="1:16" x14ac:dyDescent="0.25">
      <c r="A966" s="35" t="str">
        <f>IF(I966&lt;&gt;"",1+MAX($A$1:A965),"")</f>
        <v/>
      </c>
      <c r="B966" s="66"/>
      <c r="C966" s="67"/>
      <c r="D966" s="47"/>
      <c r="E966" s="55" t="s">
        <v>821</v>
      </c>
      <c r="F966" s="83">
        <v>153.94</v>
      </c>
      <c r="G966" s="81">
        <v>9.25</v>
      </c>
      <c r="H966" s="8"/>
      <c r="I966" s="84"/>
      <c r="J966" s="40"/>
      <c r="K966" s="40"/>
      <c r="L966" s="40"/>
      <c r="M966" s="40"/>
      <c r="N966" s="8"/>
      <c r="O966" s="8"/>
      <c r="P966" s="25"/>
    </row>
    <row r="967" spans="1:16" x14ac:dyDescent="0.25">
      <c r="A967" s="35" t="str">
        <f>IF(I967&lt;&gt;"",1+MAX($A$1:A966),"")</f>
        <v/>
      </c>
      <c r="B967" s="66"/>
      <c r="C967" s="67"/>
      <c r="D967" s="8"/>
      <c r="E967" s="33"/>
      <c r="F967" s="6"/>
      <c r="G967" s="8"/>
      <c r="H967" s="8"/>
      <c r="J967" s="40"/>
      <c r="K967" s="40"/>
      <c r="L967" s="40"/>
      <c r="M967" s="40"/>
      <c r="N967" s="8"/>
      <c r="O967" s="8"/>
      <c r="P967" s="25"/>
    </row>
    <row r="968" spans="1:16" s="8" customFormat="1" ht="14.4" x14ac:dyDescent="0.25">
      <c r="A968" s="35">
        <f>IF(I968&lt;&gt;"",1+MAX($A$1:A967),"")</f>
        <v>696</v>
      </c>
      <c r="B968" s="37" t="s">
        <v>766</v>
      </c>
      <c r="C968" s="37" t="s">
        <v>767</v>
      </c>
      <c r="E968" s="33" t="s">
        <v>818</v>
      </c>
      <c r="F968" s="6">
        <f>F966*G966/32</f>
        <v>44.498281249999998</v>
      </c>
      <c r="G968" s="1">
        <v>0</v>
      </c>
      <c r="H968" s="2">
        <f>F968*(1+G968)</f>
        <v>44.498281249999998</v>
      </c>
      <c r="I968" s="15" t="s">
        <v>35</v>
      </c>
      <c r="J968" s="95">
        <v>90</v>
      </c>
      <c r="K968" s="96">
        <f t="shared" ref="K968:K975" si="460">J968*H968</f>
        <v>4004.8453124999996</v>
      </c>
      <c r="L968" s="96">
        <v>26</v>
      </c>
      <c r="M968" s="96">
        <f t="shared" ref="M968:M975" si="461">L968*H968</f>
        <v>1156.9553125</v>
      </c>
      <c r="N968" s="95">
        <v>116</v>
      </c>
      <c r="O968" s="4">
        <f t="shared" ref="O968:O975" si="462">N968*H968</f>
        <v>5161.8006249999999</v>
      </c>
      <c r="P968" s="9"/>
    </row>
    <row r="969" spans="1:16" s="8" customFormat="1" ht="14.4" x14ac:dyDescent="0.25">
      <c r="A969" s="35">
        <f>IF(I969&lt;&gt;"",1+MAX($A$1:A968),"")</f>
        <v>697</v>
      </c>
      <c r="B969" s="37" t="s">
        <v>766</v>
      </c>
      <c r="C969" s="37" t="s">
        <v>767</v>
      </c>
      <c r="E969" s="33" t="s">
        <v>742</v>
      </c>
      <c r="F969" s="6">
        <f>F966*G966/32</f>
        <v>44.498281249999998</v>
      </c>
      <c r="G969" s="1">
        <v>0</v>
      </c>
      <c r="H969" s="2">
        <f t="shared" ref="H969:H975" si="463">F969*(1+G969)</f>
        <v>44.498281249999998</v>
      </c>
      <c r="I969" s="15" t="s">
        <v>35</v>
      </c>
      <c r="J969" s="95">
        <v>62</v>
      </c>
      <c r="K969" s="96">
        <f t="shared" si="460"/>
        <v>2758.8934374999999</v>
      </c>
      <c r="L969" s="96">
        <v>14</v>
      </c>
      <c r="M969" s="96">
        <f t="shared" si="461"/>
        <v>622.97593749999999</v>
      </c>
      <c r="N969" s="95">
        <v>76</v>
      </c>
      <c r="O969" s="4">
        <f t="shared" si="462"/>
        <v>3381.8693749999998</v>
      </c>
      <c r="P969" s="9"/>
    </row>
    <row r="970" spans="1:16" s="8" customFormat="1" ht="14.4" x14ac:dyDescent="0.25">
      <c r="A970" s="35">
        <f>IF(I970&lt;&gt;"",1+MAX($A$1:A969),"")</f>
        <v>698</v>
      </c>
      <c r="B970" s="37" t="s">
        <v>766</v>
      </c>
      <c r="C970" s="37" t="s">
        <v>767</v>
      </c>
      <c r="E970" s="33" t="s">
        <v>768</v>
      </c>
      <c r="F970" s="6">
        <f>F966*G966</f>
        <v>1423.9449999999999</v>
      </c>
      <c r="G970" s="1">
        <v>0.1</v>
      </c>
      <c r="H970" s="2">
        <f t="shared" si="463"/>
        <v>1566.3395</v>
      </c>
      <c r="I970" s="15" t="s">
        <v>27</v>
      </c>
      <c r="J970" s="93">
        <v>1.4259999999999999</v>
      </c>
      <c r="K970" s="94">
        <f t="shared" si="460"/>
        <v>2233.6001270000002</v>
      </c>
      <c r="L970" s="94">
        <v>0.87399999999999989</v>
      </c>
      <c r="M970" s="94">
        <f t="shared" si="461"/>
        <v>1368.9807229999999</v>
      </c>
      <c r="N970" s="93">
        <v>2.2999999999999998</v>
      </c>
      <c r="O970" s="4">
        <f t="shared" si="462"/>
        <v>3602.5808499999998</v>
      </c>
      <c r="P970" s="9"/>
    </row>
    <row r="971" spans="1:16" s="8" customFormat="1" ht="14.4" x14ac:dyDescent="0.25">
      <c r="A971" s="35">
        <f>IF(I971&lt;&gt;"",1+MAX($A$1:A970),"")</f>
        <v>699</v>
      </c>
      <c r="B971" s="37" t="s">
        <v>766</v>
      </c>
      <c r="C971" s="37" t="s">
        <v>767</v>
      </c>
      <c r="E971" s="33" t="s">
        <v>769</v>
      </c>
      <c r="F971" s="6">
        <f>F966*G966</f>
        <v>1423.9449999999999</v>
      </c>
      <c r="G971" s="1">
        <v>0.1</v>
      </c>
      <c r="H971" s="2">
        <f t="shared" si="463"/>
        <v>1566.3395</v>
      </c>
      <c r="I971" s="15" t="s">
        <v>27</v>
      </c>
      <c r="J971" s="95">
        <v>1.2060000000000002</v>
      </c>
      <c r="K971" s="96">
        <f t="shared" si="460"/>
        <v>1889.0054370000003</v>
      </c>
      <c r="L971" s="96">
        <v>0.59400000000000008</v>
      </c>
      <c r="M971" s="96">
        <f t="shared" si="461"/>
        <v>930.40566300000012</v>
      </c>
      <c r="N971" s="95">
        <v>1.8</v>
      </c>
      <c r="O971" s="4">
        <f t="shared" si="462"/>
        <v>2819.4111000000003</v>
      </c>
      <c r="P971" s="9"/>
    </row>
    <row r="972" spans="1:16" s="8" customFormat="1" ht="14.4" x14ac:dyDescent="0.25">
      <c r="A972" s="35">
        <f>IF(I972&lt;&gt;"",1+MAX($A$1:A971),"")</f>
        <v>700</v>
      </c>
      <c r="B972" s="37" t="s">
        <v>766</v>
      </c>
      <c r="C972" s="37" t="s">
        <v>767</v>
      </c>
      <c r="E972" s="33" t="s">
        <v>744</v>
      </c>
      <c r="F972" s="6">
        <f>F966*2</f>
        <v>307.88</v>
      </c>
      <c r="G972" s="1">
        <v>0.1</v>
      </c>
      <c r="H972" s="2">
        <f t="shared" si="463"/>
        <v>338.66800000000001</v>
      </c>
      <c r="I972" s="15" t="s">
        <v>28</v>
      </c>
      <c r="J972" s="95">
        <v>3.35</v>
      </c>
      <c r="K972" s="96">
        <f t="shared" si="460"/>
        <v>1134.5378000000001</v>
      </c>
      <c r="L972" s="96">
        <v>1.6500000000000001</v>
      </c>
      <c r="M972" s="96">
        <f t="shared" si="461"/>
        <v>558.80220000000008</v>
      </c>
      <c r="N972" s="95">
        <v>5</v>
      </c>
      <c r="O972" s="4">
        <f t="shared" si="462"/>
        <v>1693.3400000000001</v>
      </c>
      <c r="P972" s="9"/>
    </row>
    <row r="973" spans="1:16" s="8" customFormat="1" ht="14.4" x14ac:dyDescent="0.25">
      <c r="A973" s="35">
        <f>IF(I973&lt;&gt;"",1+MAX($A$1:A972),"")</f>
        <v>701</v>
      </c>
      <c r="B973" s="37" t="s">
        <v>766</v>
      </c>
      <c r="C973" s="37" t="s">
        <v>767</v>
      </c>
      <c r="E973" s="33" t="s">
        <v>745</v>
      </c>
      <c r="F973" s="6">
        <f>F966*1</f>
        <v>153.94</v>
      </c>
      <c r="G973" s="1">
        <v>0.1</v>
      </c>
      <c r="H973" s="2">
        <f t="shared" si="463"/>
        <v>169.334</v>
      </c>
      <c r="I973" s="15" t="s">
        <v>28</v>
      </c>
      <c r="J973" s="96">
        <v>2.48</v>
      </c>
      <c r="K973" s="96">
        <f t="shared" si="460"/>
        <v>419.94832000000002</v>
      </c>
      <c r="L973" s="96">
        <v>1.52</v>
      </c>
      <c r="M973" s="96">
        <f t="shared" si="461"/>
        <v>257.38767999999999</v>
      </c>
      <c r="N973" s="95">
        <v>4</v>
      </c>
      <c r="O973" s="4">
        <f t="shared" si="462"/>
        <v>677.33600000000001</v>
      </c>
      <c r="P973" s="9"/>
    </row>
    <row r="974" spans="1:16" s="8" customFormat="1" ht="14.4" x14ac:dyDescent="0.25">
      <c r="A974" s="35">
        <f>IF(I974&lt;&gt;"",1+MAX($A$1:A973),"")</f>
        <v>702</v>
      </c>
      <c r="B974" s="37" t="s">
        <v>766</v>
      </c>
      <c r="C974" s="37" t="s">
        <v>767</v>
      </c>
      <c r="E974" s="33" t="s">
        <v>746</v>
      </c>
      <c r="F974" s="6">
        <f>F966*2</f>
        <v>307.88</v>
      </c>
      <c r="G974" s="1">
        <v>0.1</v>
      </c>
      <c r="H974" s="2">
        <f t="shared" si="463"/>
        <v>338.66800000000001</v>
      </c>
      <c r="I974" s="15" t="s">
        <v>28</v>
      </c>
      <c r="J974" s="96">
        <v>2.48</v>
      </c>
      <c r="K974" s="96">
        <f t="shared" si="460"/>
        <v>839.89664000000005</v>
      </c>
      <c r="L974" s="96">
        <v>1.52</v>
      </c>
      <c r="M974" s="96">
        <f t="shared" si="461"/>
        <v>514.77535999999998</v>
      </c>
      <c r="N974" s="95">
        <v>4</v>
      </c>
      <c r="O974" s="4">
        <f t="shared" si="462"/>
        <v>1354.672</v>
      </c>
      <c r="P974" s="9"/>
    </row>
    <row r="975" spans="1:16" s="8" customFormat="1" ht="14.4" x14ac:dyDescent="0.25">
      <c r="A975" s="35">
        <f>IF(I975&lt;&gt;"",1+MAX($A$1:A974),"")</f>
        <v>703</v>
      </c>
      <c r="B975" s="37" t="s">
        <v>766</v>
      </c>
      <c r="C975" s="37" t="s">
        <v>767</v>
      </c>
      <c r="E975" s="33" t="s">
        <v>822</v>
      </c>
      <c r="F975" s="6">
        <f>F966/1.33</f>
        <v>115.74436090225564</v>
      </c>
      <c r="G975" s="1">
        <v>0</v>
      </c>
      <c r="H975" s="2">
        <f t="shared" si="463"/>
        <v>115.74436090225564</v>
      </c>
      <c r="I975" s="15" t="s">
        <v>35</v>
      </c>
      <c r="J975" s="96">
        <v>22.94</v>
      </c>
      <c r="K975" s="96">
        <f t="shared" si="460"/>
        <v>2655.1756390977444</v>
      </c>
      <c r="L975" s="96">
        <v>14.06</v>
      </c>
      <c r="M975" s="96">
        <f t="shared" si="461"/>
        <v>1627.3657142857144</v>
      </c>
      <c r="N975" s="95">
        <v>37</v>
      </c>
      <c r="O975" s="4">
        <f t="shared" si="462"/>
        <v>4282.541353383459</v>
      </c>
      <c r="P975" s="9"/>
    </row>
    <row r="976" spans="1:16" s="8" customFormat="1" ht="14.4" x14ac:dyDescent="0.25">
      <c r="A976" s="35" t="str">
        <f>IF(I976&lt;&gt;"",1+MAX($A$1:A975),"")</f>
        <v/>
      </c>
      <c r="B976" s="37"/>
      <c r="C976" s="29"/>
      <c r="E976" s="33"/>
      <c r="F976" s="6"/>
      <c r="G976" s="1"/>
      <c r="H976" s="2"/>
      <c r="I976" s="15"/>
      <c r="J976" s="3"/>
      <c r="K976" s="40"/>
      <c r="L976" s="40"/>
      <c r="M976" s="40"/>
      <c r="N976" s="3"/>
      <c r="O976" s="4"/>
      <c r="P976" s="9"/>
    </row>
    <row r="977" spans="1:16" x14ac:dyDescent="0.25">
      <c r="A977" s="35" t="str">
        <f>IF(I977&lt;&gt;"",1+MAX($A$1:A976),"")</f>
        <v/>
      </c>
      <c r="B977" s="66"/>
      <c r="C977" s="67"/>
      <c r="D977" s="47"/>
      <c r="E977" s="55" t="s">
        <v>823</v>
      </c>
      <c r="F977" s="83">
        <v>6.12</v>
      </c>
      <c r="G977" s="81">
        <v>9.25</v>
      </c>
      <c r="H977" s="8"/>
      <c r="J977" s="40"/>
      <c r="K977" s="40"/>
      <c r="L977" s="40"/>
      <c r="M977" s="40"/>
      <c r="N977" s="8"/>
      <c r="O977" s="8"/>
      <c r="P977" s="25"/>
    </row>
    <row r="978" spans="1:16" x14ac:dyDescent="0.25">
      <c r="A978" s="35" t="str">
        <f>IF(I978&lt;&gt;"",1+MAX($A$1:A977),"")</f>
        <v/>
      </c>
      <c r="B978" s="66"/>
      <c r="C978" s="67"/>
      <c r="D978" s="8"/>
      <c r="E978" s="33"/>
      <c r="F978" s="6"/>
      <c r="G978" s="8"/>
      <c r="H978" s="8"/>
      <c r="J978" s="40"/>
      <c r="K978" s="40"/>
      <c r="L978" s="40"/>
      <c r="M978" s="40"/>
      <c r="N978" s="8"/>
      <c r="O978" s="8"/>
      <c r="P978" s="25"/>
    </row>
    <row r="979" spans="1:16" s="8" customFormat="1" ht="14.4" x14ac:dyDescent="0.25">
      <c r="A979" s="35">
        <f>IF(I979&lt;&gt;"",1+MAX($A$1:A978),"")</f>
        <v>704</v>
      </c>
      <c r="B979" s="37" t="s">
        <v>766</v>
      </c>
      <c r="C979" s="37" t="s">
        <v>767</v>
      </c>
      <c r="E979" s="33" t="s">
        <v>818</v>
      </c>
      <c r="F979" s="6">
        <f>F977*G977/32</f>
        <v>1.7690625</v>
      </c>
      <c r="G979" s="1">
        <v>0</v>
      </c>
      <c r="H979" s="2">
        <f>F979*(1+G979)</f>
        <v>1.7690625</v>
      </c>
      <c r="I979" s="15" t="s">
        <v>35</v>
      </c>
      <c r="J979" s="95">
        <v>90</v>
      </c>
      <c r="K979" s="96">
        <f t="shared" ref="K979:K986" si="464">J979*H979</f>
        <v>159.21562499999999</v>
      </c>
      <c r="L979" s="96">
        <v>26</v>
      </c>
      <c r="M979" s="96">
        <f t="shared" ref="M979:M986" si="465">L979*H979</f>
        <v>45.995624999999997</v>
      </c>
      <c r="N979" s="95">
        <v>116</v>
      </c>
      <c r="O979" s="4">
        <f t="shared" ref="O979:O986" si="466">N979*H979</f>
        <v>205.21125000000001</v>
      </c>
      <c r="P979" s="9"/>
    </row>
    <row r="980" spans="1:16" s="8" customFormat="1" ht="14.4" x14ac:dyDescent="0.25">
      <c r="A980" s="35">
        <f>IF(I980&lt;&gt;"",1+MAX($A$1:A979),"")</f>
        <v>705</v>
      </c>
      <c r="B980" s="37" t="s">
        <v>766</v>
      </c>
      <c r="C980" s="37" t="s">
        <v>767</v>
      </c>
      <c r="E980" s="33" t="s">
        <v>749</v>
      </c>
      <c r="F980" s="6">
        <f>F977*G977/32</f>
        <v>1.7690625</v>
      </c>
      <c r="G980" s="1">
        <v>0</v>
      </c>
      <c r="H980" s="2">
        <f t="shared" ref="H980:H986" si="467">F980*(1+G980)</f>
        <v>1.7690625</v>
      </c>
      <c r="I980" s="15" t="s">
        <v>35</v>
      </c>
      <c r="J980" s="95">
        <v>70</v>
      </c>
      <c r="K980" s="96">
        <f t="shared" si="464"/>
        <v>123.83437499999999</v>
      </c>
      <c r="L980" s="96">
        <v>20</v>
      </c>
      <c r="M980" s="96">
        <f t="shared" si="465"/>
        <v>35.381250000000001</v>
      </c>
      <c r="N980" s="95">
        <v>90</v>
      </c>
      <c r="O980" s="4">
        <f t="shared" si="466"/>
        <v>159.21562499999999</v>
      </c>
      <c r="P980" s="9"/>
    </row>
    <row r="981" spans="1:16" s="8" customFormat="1" ht="14.4" x14ac:dyDescent="0.25">
      <c r="A981" s="35">
        <f>IF(I981&lt;&gt;"",1+MAX($A$1:A980),"")</f>
        <v>706</v>
      </c>
      <c r="B981" s="37" t="s">
        <v>766</v>
      </c>
      <c r="C981" s="37" t="s">
        <v>767</v>
      </c>
      <c r="E981" s="33" t="s">
        <v>768</v>
      </c>
      <c r="F981" s="6">
        <f>F977*G977</f>
        <v>56.61</v>
      </c>
      <c r="G981" s="1">
        <v>0.1</v>
      </c>
      <c r="H981" s="2">
        <f t="shared" si="467"/>
        <v>62.271000000000008</v>
      </c>
      <c r="I981" s="15" t="s">
        <v>27</v>
      </c>
      <c r="J981" s="93">
        <v>1.4259999999999999</v>
      </c>
      <c r="K981" s="94">
        <f t="shared" si="464"/>
        <v>88.798446000000013</v>
      </c>
      <c r="L981" s="94">
        <v>0.87399999999999989</v>
      </c>
      <c r="M981" s="94">
        <f t="shared" si="465"/>
        <v>54.424854000000003</v>
      </c>
      <c r="N981" s="93">
        <v>2.2999999999999998</v>
      </c>
      <c r="O981" s="4">
        <f t="shared" si="466"/>
        <v>143.22329999999999</v>
      </c>
      <c r="P981" s="9"/>
    </row>
    <row r="982" spans="1:16" s="8" customFormat="1" ht="14.4" x14ac:dyDescent="0.25">
      <c r="A982" s="35">
        <f>IF(I982&lt;&gt;"",1+MAX($A$1:A981),"")</f>
        <v>707</v>
      </c>
      <c r="B982" s="37" t="s">
        <v>766</v>
      </c>
      <c r="C982" s="37" t="s">
        <v>767</v>
      </c>
      <c r="E982" s="33" t="s">
        <v>769</v>
      </c>
      <c r="F982" s="6">
        <f>F977*G977</f>
        <v>56.61</v>
      </c>
      <c r="G982" s="1">
        <v>0.1</v>
      </c>
      <c r="H982" s="2">
        <f t="shared" si="467"/>
        <v>62.271000000000008</v>
      </c>
      <c r="I982" s="15" t="s">
        <v>27</v>
      </c>
      <c r="J982" s="95">
        <v>1.2060000000000002</v>
      </c>
      <c r="K982" s="96">
        <f t="shared" si="464"/>
        <v>75.098826000000017</v>
      </c>
      <c r="L982" s="96">
        <v>0.59400000000000008</v>
      </c>
      <c r="M982" s="96">
        <f t="shared" si="465"/>
        <v>36.988974000000013</v>
      </c>
      <c r="N982" s="95">
        <v>1.8</v>
      </c>
      <c r="O982" s="4">
        <f t="shared" si="466"/>
        <v>112.08780000000002</v>
      </c>
      <c r="P982" s="9"/>
    </row>
    <row r="983" spans="1:16" s="8" customFormat="1" ht="14.4" x14ac:dyDescent="0.25">
      <c r="A983" s="35">
        <f>IF(I983&lt;&gt;"",1+MAX($A$1:A982),"")</f>
        <v>708</v>
      </c>
      <c r="B983" s="37" t="s">
        <v>766</v>
      </c>
      <c r="C983" s="37" t="s">
        <v>767</v>
      </c>
      <c r="E983" s="33" t="s">
        <v>744</v>
      </c>
      <c r="F983" s="6">
        <f>F977*2</f>
        <v>12.24</v>
      </c>
      <c r="G983" s="1">
        <v>0.1</v>
      </c>
      <c r="H983" s="2">
        <f t="shared" si="467"/>
        <v>13.464000000000002</v>
      </c>
      <c r="I983" s="15" t="s">
        <v>28</v>
      </c>
      <c r="J983" s="95">
        <v>3.35</v>
      </c>
      <c r="K983" s="96">
        <f t="shared" si="464"/>
        <v>45.104400000000005</v>
      </c>
      <c r="L983" s="96">
        <v>1.6500000000000001</v>
      </c>
      <c r="M983" s="96">
        <f t="shared" si="465"/>
        <v>22.215600000000006</v>
      </c>
      <c r="N983" s="95">
        <v>5</v>
      </c>
      <c r="O983" s="4">
        <f t="shared" si="466"/>
        <v>67.320000000000007</v>
      </c>
      <c r="P983" s="9"/>
    </row>
    <row r="984" spans="1:16" s="8" customFormat="1" ht="14.4" x14ac:dyDescent="0.25">
      <c r="A984" s="35">
        <f>IF(I984&lt;&gt;"",1+MAX($A$1:A983),"")</f>
        <v>709</v>
      </c>
      <c r="B984" s="37" t="s">
        <v>766</v>
      </c>
      <c r="C984" s="37" t="s">
        <v>767</v>
      </c>
      <c r="E984" s="33" t="s">
        <v>745</v>
      </c>
      <c r="F984" s="6">
        <f>F977*1</f>
        <v>6.12</v>
      </c>
      <c r="G984" s="1">
        <v>0.1</v>
      </c>
      <c r="H984" s="2">
        <f t="shared" si="467"/>
        <v>6.7320000000000011</v>
      </c>
      <c r="I984" s="15" t="s">
        <v>28</v>
      </c>
      <c r="J984" s="96">
        <v>2.48</v>
      </c>
      <c r="K984" s="96">
        <f t="shared" si="464"/>
        <v>16.695360000000001</v>
      </c>
      <c r="L984" s="96">
        <v>1.52</v>
      </c>
      <c r="M984" s="96">
        <f t="shared" si="465"/>
        <v>10.232640000000002</v>
      </c>
      <c r="N984" s="95">
        <v>4</v>
      </c>
      <c r="O984" s="4">
        <f t="shared" si="466"/>
        <v>26.928000000000004</v>
      </c>
      <c r="P984" s="9"/>
    </row>
    <row r="985" spans="1:16" s="8" customFormat="1" ht="14.4" x14ac:dyDescent="0.25">
      <c r="A985" s="35">
        <f>IF(I985&lt;&gt;"",1+MAX($A$1:A984),"")</f>
        <v>710</v>
      </c>
      <c r="B985" s="37" t="s">
        <v>766</v>
      </c>
      <c r="C985" s="37" t="s">
        <v>767</v>
      </c>
      <c r="E985" s="33" t="s">
        <v>746</v>
      </c>
      <c r="F985" s="6">
        <f>F977*2</f>
        <v>12.24</v>
      </c>
      <c r="G985" s="1">
        <v>0.1</v>
      </c>
      <c r="H985" s="2">
        <f t="shared" si="467"/>
        <v>13.464000000000002</v>
      </c>
      <c r="I985" s="15" t="s">
        <v>28</v>
      </c>
      <c r="J985" s="96">
        <v>2.48</v>
      </c>
      <c r="K985" s="96">
        <f t="shared" si="464"/>
        <v>33.390720000000002</v>
      </c>
      <c r="L985" s="96">
        <v>1.52</v>
      </c>
      <c r="M985" s="96">
        <f t="shared" si="465"/>
        <v>20.465280000000003</v>
      </c>
      <c r="N985" s="95">
        <v>4</v>
      </c>
      <c r="O985" s="4">
        <f t="shared" si="466"/>
        <v>53.856000000000009</v>
      </c>
      <c r="P985" s="9"/>
    </row>
    <row r="986" spans="1:16" s="8" customFormat="1" ht="14.4" x14ac:dyDescent="0.25">
      <c r="A986" s="35">
        <f>IF(I986&lt;&gt;"",1+MAX($A$1:A985),"")</f>
        <v>711</v>
      </c>
      <c r="B986" s="37" t="s">
        <v>766</v>
      </c>
      <c r="C986" s="37" t="s">
        <v>767</v>
      </c>
      <c r="E986" s="33" t="s">
        <v>822</v>
      </c>
      <c r="F986" s="6">
        <f>F977/1.33</f>
        <v>4.6015037593984962</v>
      </c>
      <c r="G986" s="1">
        <v>0</v>
      </c>
      <c r="H986" s="2">
        <f t="shared" si="467"/>
        <v>4.6015037593984962</v>
      </c>
      <c r="I986" s="15" t="s">
        <v>35</v>
      </c>
      <c r="J986" s="96">
        <v>22.94</v>
      </c>
      <c r="K986" s="96">
        <f t="shared" si="464"/>
        <v>105.55849624060151</v>
      </c>
      <c r="L986" s="96">
        <v>14.06</v>
      </c>
      <c r="M986" s="96">
        <f t="shared" si="465"/>
        <v>64.697142857142865</v>
      </c>
      <c r="N986" s="95">
        <v>37</v>
      </c>
      <c r="O986" s="4">
        <f t="shared" si="466"/>
        <v>170.25563909774436</v>
      </c>
      <c r="P986" s="9"/>
    </row>
    <row r="987" spans="1:16" x14ac:dyDescent="0.25">
      <c r="A987" s="35" t="str">
        <f>IF(I987&lt;&gt;"",1+MAX($A$1:A986),"")</f>
        <v/>
      </c>
      <c r="B987" s="66"/>
      <c r="C987" s="67"/>
      <c r="D987" s="23"/>
      <c r="E987" s="24"/>
      <c r="F987" s="56"/>
      <c r="G987" s="8"/>
      <c r="H987" s="8"/>
      <c r="J987" s="40"/>
      <c r="K987" s="40"/>
      <c r="L987" s="40"/>
      <c r="M987" s="40"/>
      <c r="N987" s="8"/>
      <c r="O987" s="8"/>
      <c r="P987" s="9"/>
    </row>
    <row r="988" spans="1:16" x14ac:dyDescent="0.25">
      <c r="A988" s="35" t="str">
        <f>IF(I988&lt;&gt;"",1+MAX($A$1:A987),"")</f>
        <v/>
      </c>
      <c r="B988" s="66"/>
      <c r="C988" s="67"/>
      <c r="D988" s="47"/>
      <c r="E988" s="55" t="s">
        <v>821</v>
      </c>
      <c r="F988" s="83">
        <v>30.5</v>
      </c>
      <c r="G988" s="81">
        <v>11.5</v>
      </c>
      <c r="H988" s="8"/>
      <c r="I988" s="84"/>
      <c r="J988" s="40"/>
      <c r="K988" s="40"/>
      <c r="L988" s="40"/>
      <c r="M988" s="40"/>
      <c r="N988" s="8"/>
      <c r="O988" s="8"/>
      <c r="P988" s="25"/>
    </row>
    <row r="989" spans="1:16" x14ac:dyDescent="0.25">
      <c r="A989" s="35" t="str">
        <f>IF(I989&lt;&gt;"",1+MAX($A$1:A988),"")</f>
        <v/>
      </c>
      <c r="B989" s="66"/>
      <c r="C989" s="67"/>
      <c r="D989" s="8"/>
      <c r="E989" s="33"/>
      <c r="F989" s="56"/>
      <c r="G989" s="8"/>
      <c r="H989" s="8"/>
      <c r="J989" s="40"/>
      <c r="K989" s="40"/>
      <c r="L989" s="40"/>
      <c r="M989" s="40"/>
      <c r="N989" s="8"/>
      <c r="O989" s="8"/>
      <c r="P989" s="25"/>
    </row>
    <row r="990" spans="1:16" s="8" customFormat="1" ht="14.4" x14ac:dyDescent="0.25">
      <c r="A990" s="35">
        <f>IF(I990&lt;&gt;"",1+MAX($A$1:A989),"")</f>
        <v>712</v>
      </c>
      <c r="B990" s="37" t="s">
        <v>766</v>
      </c>
      <c r="C990" s="37" t="s">
        <v>767</v>
      </c>
      <c r="E990" s="33" t="s">
        <v>818</v>
      </c>
      <c r="F990" s="6">
        <f>F988*G988/32</f>
        <v>10.9609375</v>
      </c>
      <c r="G990" s="1">
        <v>0</v>
      </c>
      <c r="H990" s="2">
        <f>F990*(1+G990)</f>
        <v>10.9609375</v>
      </c>
      <c r="I990" s="15" t="s">
        <v>35</v>
      </c>
      <c r="J990" s="95">
        <v>90</v>
      </c>
      <c r="K990" s="96">
        <f t="shared" ref="K990:K997" si="468">J990*H990</f>
        <v>986.484375</v>
      </c>
      <c r="L990" s="96">
        <v>26</v>
      </c>
      <c r="M990" s="96">
        <f t="shared" ref="M990:M997" si="469">L990*H990</f>
        <v>284.984375</v>
      </c>
      <c r="N990" s="95">
        <v>116</v>
      </c>
      <c r="O990" s="4">
        <f t="shared" ref="O990:O997" si="470">N990*H990</f>
        <v>1271.46875</v>
      </c>
      <c r="P990" s="9"/>
    </row>
    <row r="991" spans="1:16" s="8" customFormat="1" ht="14.4" x14ac:dyDescent="0.25">
      <c r="A991" s="35">
        <f>IF(I991&lt;&gt;"",1+MAX($A$1:A990),"")</f>
        <v>713</v>
      </c>
      <c r="B991" s="37" t="s">
        <v>766</v>
      </c>
      <c r="C991" s="37" t="s">
        <v>767</v>
      </c>
      <c r="E991" s="33" t="s">
        <v>824</v>
      </c>
      <c r="F991" s="6">
        <f>F988*G988/32</f>
        <v>10.9609375</v>
      </c>
      <c r="G991" s="1">
        <v>0</v>
      </c>
      <c r="H991" s="2">
        <f t="shared" ref="H991:H997" si="471">F991*(1+G991)</f>
        <v>10.9609375</v>
      </c>
      <c r="I991" s="15" t="s">
        <v>35</v>
      </c>
      <c r="J991" s="95">
        <v>62</v>
      </c>
      <c r="K991" s="96">
        <f t="shared" si="468"/>
        <v>679.578125</v>
      </c>
      <c r="L991" s="96">
        <v>14</v>
      </c>
      <c r="M991" s="96">
        <f t="shared" si="469"/>
        <v>153.453125</v>
      </c>
      <c r="N991" s="95">
        <v>76</v>
      </c>
      <c r="O991" s="4">
        <f t="shared" si="470"/>
        <v>833.03125</v>
      </c>
      <c r="P991" s="9"/>
    </row>
    <row r="992" spans="1:16" s="8" customFormat="1" ht="14.4" x14ac:dyDescent="0.25">
      <c r="A992" s="35">
        <f>IF(I992&lt;&gt;"",1+MAX($A$1:A991),"")</f>
        <v>714</v>
      </c>
      <c r="B992" s="37" t="s">
        <v>766</v>
      </c>
      <c r="C992" s="37" t="s">
        <v>767</v>
      </c>
      <c r="E992" s="33" t="s">
        <v>768</v>
      </c>
      <c r="F992" s="6">
        <f>F988*G988</f>
        <v>350.75</v>
      </c>
      <c r="G992" s="1">
        <v>0.1</v>
      </c>
      <c r="H992" s="2">
        <f t="shared" si="471"/>
        <v>385.82500000000005</v>
      </c>
      <c r="I992" s="15" t="s">
        <v>27</v>
      </c>
      <c r="J992" s="93">
        <v>1.4259999999999999</v>
      </c>
      <c r="K992" s="94">
        <f t="shared" si="468"/>
        <v>550.18645000000004</v>
      </c>
      <c r="L992" s="94">
        <v>0.87399999999999989</v>
      </c>
      <c r="M992" s="94">
        <f t="shared" si="469"/>
        <v>337.21105</v>
      </c>
      <c r="N992" s="93">
        <v>2.2999999999999998</v>
      </c>
      <c r="O992" s="4">
        <f t="shared" si="470"/>
        <v>887.39750000000004</v>
      </c>
      <c r="P992" s="9"/>
    </row>
    <row r="993" spans="1:16" s="8" customFormat="1" ht="14.4" x14ac:dyDescent="0.25">
      <c r="A993" s="35">
        <f>IF(I993&lt;&gt;"",1+MAX($A$1:A992),"")</f>
        <v>715</v>
      </c>
      <c r="B993" s="37" t="s">
        <v>766</v>
      </c>
      <c r="C993" s="37" t="s">
        <v>767</v>
      </c>
      <c r="E993" s="33" t="s">
        <v>769</v>
      </c>
      <c r="F993" s="6">
        <f>F988*G988</f>
        <v>350.75</v>
      </c>
      <c r="G993" s="1">
        <v>0.1</v>
      </c>
      <c r="H993" s="2">
        <f t="shared" si="471"/>
        <v>385.82500000000005</v>
      </c>
      <c r="I993" s="15" t="s">
        <v>27</v>
      </c>
      <c r="J993" s="95">
        <v>1.2060000000000002</v>
      </c>
      <c r="K993" s="96">
        <f t="shared" si="468"/>
        <v>465.30495000000013</v>
      </c>
      <c r="L993" s="96">
        <v>0.59400000000000008</v>
      </c>
      <c r="M993" s="96">
        <f t="shared" si="469"/>
        <v>229.18005000000005</v>
      </c>
      <c r="N993" s="95">
        <v>1.8</v>
      </c>
      <c r="O993" s="4">
        <f t="shared" si="470"/>
        <v>694.48500000000013</v>
      </c>
      <c r="P993" s="9"/>
    </row>
    <row r="994" spans="1:16" s="8" customFormat="1" ht="14.4" x14ac:dyDescent="0.25">
      <c r="A994" s="35">
        <f>IF(I994&lt;&gt;"",1+MAX($A$1:A993),"")</f>
        <v>716</v>
      </c>
      <c r="B994" s="37" t="s">
        <v>766</v>
      </c>
      <c r="C994" s="37" t="s">
        <v>767</v>
      </c>
      <c r="E994" s="33" t="s">
        <v>744</v>
      </c>
      <c r="F994" s="6">
        <f>F988*2</f>
        <v>61</v>
      </c>
      <c r="G994" s="1">
        <v>0.1</v>
      </c>
      <c r="H994" s="2">
        <f t="shared" si="471"/>
        <v>67.100000000000009</v>
      </c>
      <c r="I994" s="15" t="s">
        <v>28</v>
      </c>
      <c r="J994" s="95">
        <v>3.35</v>
      </c>
      <c r="K994" s="96">
        <f t="shared" si="468"/>
        <v>224.78500000000003</v>
      </c>
      <c r="L994" s="96">
        <v>1.6500000000000001</v>
      </c>
      <c r="M994" s="96">
        <f t="shared" si="469"/>
        <v>110.71500000000002</v>
      </c>
      <c r="N994" s="95">
        <v>5</v>
      </c>
      <c r="O994" s="4">
        <f t="shared" si="470"/>
        <v>335.50000000000006</v>
      </c>
      <c r="P994" s="9"/>
    </row>
    <row r="995" spans="1:16" s="8" customFormat="1" ht="14.4" x14ac:dyDescent="0.25">
      <c r="A995" s="35">
        <f>IF(I995&lt;&gt;"",1+MAX($A$1:A994),"")</f>
        <v>717</v>
      </c>
      <c r="B995" s="37" t="s">
        <v>766</v>
      </c>
      <c r="C995" s="37" t="s">
        <v>767</v>
      </c>
      <c r="E995" s="33" t="s">
        <v>745</v>
      </c>
      <c r="F995" s="6">
        <f>F988*1</f>
        <v>30.5</v>
      </c>
      <c r="G995" s="1">
        <v>0.1</v>
      </c>
      <c r="H995" s="2">
        <f t="shared" si="471"/>
        <v>33.550000000000004</v>
      </c>
      <c r="I995" s="15" t="s">
        <v>28</v>
      </c>
      <c r="J995" s="96">
        <v>2.48</v>
      </c>
      <c r="K995" s="96">
        <f t="shared" si="468"/>
        <v>83.204000000000008</v>
      </c>
      <c r="L995" s="96">
        <v>1.52</v>
      </c>
      <c r="M995" s="96">
        <f t="shared" si="469"/>
        <v>50.996000000000009</v>
      </c>
      <c r="N995" s="95">
        <v>4</v>
      </c>
      <c r="O995" s="4">
        <f t="shared" si="470"/>
        <v>134.20000000000002</v>
      </c>
      <c r="P995" s="9"/>
    </row>
    <row r="996" spans="1:16" s="8" customFormat="1" ht="14.4" x14ac:dyDescent="0.25">
      <c r="A996" s="35">
        <f>IF(I996&lt;&gt;"",1+MAX($A$1:A995),"")</f>
        <v>718</v>
      </c>
      <c r="B996" s="37" t="s">
        <v>766</v>
      </c>
      <c r="C996" s="37" t="s">
        <v>767</v>
      </c>
      <c r="E996" s="33" t="s">
        <v>746</v>
      </c>
      <c r="F996" s="6">
        <f>F988*2</f>
        <v>61</v>
      </c>
      <c r="G996" s="1">
        <v>0.1</v>
      </c>
      <c r="H996" s="2">
        <f t="shared" si="471"/>
        <v>67.100000000000009</v>
      </c>
      <c r="I996" s="15" t="s">
        <v>28</v>
      </c>
      <c r="J996" s="96">
        <v>2.48</v>
      </c>
      <c r="K996" s="96">
        <f t="shared" si="468"/>
        <v>166.40800000000002</v>
      </c>
      <c r="L996" s="96">
        <v>1.52</v>
      </c>
      <c r="M996" s="96">
        <f t="shared" si="469"/>
        <v>101.99200000000002</v>
      </c>
      <c r="N996" s="95">
        <v>4</v>
      </c>
      <c r="O996" s="4">
        <f t="shared" si="470"/>
        <v>268.40000000000003</v>
      </c>
      <c r="P996" s="9"/>
    </row>
    <row r="997" spans="1:16" s="8" customFormat="1" ht="14.4" x14ac:dyDescent="0.25">
      <c r="A997" s="35">
        <f>IF(I997&lt;&gt;"",1+MAX($A$1:A996),"")</f>
        <v>719</v>
      </c>
      <c r="B997" s="37" t="s">
        <v>766</v>
      </c>
      <c r="C997" s="37" t="s">
        <v>767</v>
      </c>
      <c r="E997" s="33" t="s">
        <v>825</v>
      </c>
      <c r="F997" s="6">
        <f>F988/1.33</f>
        <v>22.932330827067666</v>
      </c>
      <c r="G997" s="1">
        <v>0</v>
      </c>
      <c r="H997" s="2">
        <f t="shared" si="471"/>
        <v>22.932330827067666</v>
      </c>
      <c r="I997" s="15" t="s">
        <v>35</v>
      </c>
      <c r="J997" s="96">
        <v>28.52</v>
      </c>
      <c r="K997" s="96">
        <f t="shared" si="468"/>
        <v>654.03007518796983</v>
      </c>
      <c r="L997" s="96">
        <v>17.48</v>
      </c>
      <c r="M997" s="96">
        <f t="shared" si="469"/>
        <v>400.85714285714283</v>
      </c>
      <c r="N997" s="95">
        <v>46</v>
      </c>
      <c r="O997" s="4">
        <f t="shared" si="470"/>
        <v>1054.8872180451126</v>
      </c>
      <c r="P997" s="9"/>
    </row>
    <row r="998" spans="1:16" x14ac:dyDescent="0.25">
      <c r="A998" s="35" t="str">
        <f>IF(I998&lt;&gt;"",1+MAX($A$1:A997),"")</f>
        <v/>
      </c>
      <c r="B998" s="66"/>
      <c r="C998" s="67"/>
      <c r="D998" s="23"/>
      <c r="E998" s="24"/>
      <c r="F998" s="6"/>
      <c r="G998" s="8"/>
      <c r="H998" s="8"/>
      <c r="J998" s="40"/>
      <c r="K998" s="40"/>
      <c r="L998" s="40"/>
      <c r="M998" s="40"/>
      <c r="N998" s="8"/>
      <c r="O998" s="8"/>
      <c r="P998" s="9"/>
    </row>
    <row r="999" spans="1:16" x14ac:dyDescent="0.25">
      <c r="A999" s="35" t="str">
        <f>IF(I999&lt;&gt;"",1+MAX($A$1:A998),"")</f>
        <v/>
      </c>
      <c r="B999" s="66"/>
      <c r="C999" s="67"/>
      <c r="D999" s="47"/>
      <c r="E999" s="55" t="s">
        <v>765</v>
      </c>
      <c r="F999" s="83">
        <v>13.1</v>
      </c>
      <c r="G999" s="81">
        <v>9.25</v>
      </c>
      <c r="H999" s="8"/>
      <c r="I999" s="84"/>
      <c r="J999" s="40"/>
      <c r="K999" s="40"/>
      <c r="L999" s="40"/>
      <c r="M999" s="40"/>
      <c r="N999" s="8"/>
      <c r="O999" s="8"/>
      <c r="P999" s="25"/>
    </row>
    <row r="1000" spans="1:16" x14ac:dyDescent="0.25">
      <c r="A1000" s="35" t="str">
        <f>IF(I1000&lt;&gt;"",1+MAX($A$1:A999),"")</f>
        <v/>
      </c>
      <c r="B1000" s="66"/>
      <c r="C1000" s="67"/>
      <c r="D1000" s="8"/>
      <c r="E1000" s="33"/>
      <c r="F1000" s="56"/>
      <c r="G1000" s="8"/>
      <c r="H1000" s="8"/>
      <c r="J1000" s="40"/>
      <c r="K1000" s="40"/>
      <c r="L1000" s="40"/>
      <c r="M1000" s="40"/>
      <c r="N1000" s="8"/>
      <c r="O1000" s="8"/>
      <c r="P1000" s="25"/>
    </row>
    <row r="1001" spans="1:16" s="8" customFormat="1" ht="14.4" x14ac:dyDescent="0.25">
      <c r="A1001" s="35">
        <f>IF(I1001&lt;&gt;"",1+MAX($A$1:A1000),"")</f>
        <v>720</v>
      </c>
      <c r="B1001" s="37" t="s">
        <v>766</v>
      </c>
      <c r="C1001" s="37" t="s">
        <v>767</v>
      </c>
      <c r="E1001" s="33" t="s">
        <v>826</v>
      </c>
      <c r="F1001" s="6">
        <f>F999*G999*2/32</f>
        <v>7.5734374999999998</v>
      </c>
      <c r="G1001" s="1">
        <v>0</v>
      </c>
      <c r="H1001" s="2">
        <f t="shared" ref="H1001:H1007" si="472">F1001*(1+G1001)</f>
        <v>7.5734374999999998</v>
      </c>
      <c r="I1001" s="15" t="s">
        <v>35</v>
      </c>
      <c r="J1001" s="95">
        <v>62</v>
      </c>
      <c r="K1001" s="96">
        <f t="shared" ref="K1001:K1007" si="473">J1001*H1001</f>
        <v>469.55312499999997</v>
      </c>
      <c r="L1001" s="96">
        <v>14</v>
      </c>
      <c r="M1001" s="96">
        <f t="shared" ref="M1001:M1007" si="474">L1001*H1001</f>
        <v>106.028125</v>
      </c>
      <c r="N1001" s="95">
        <v>76</v>
      </c>
      <c r="O1001" s="4">
        <f t="shared" ref="O1001:O1007" si="475">N1001*H1001</f>
        <v>575.58124999999995</v>
      </c>
      <c r="P1001" s="9"/>
    </row>
    <row r="1002" spans="1:16" s="8" customFormat="1" ht="14.4" x14ac:dyDescent="0.25">
      <c r="A1002" s="35">
        <f>IF(I1002&lt;&gt;"",1+MAX($A$1:A1001),"")</f>
        <v>721</v>
      </c>
      <c r="B1002" s="37" t="s">
        <v>766</v>
      </c>
      <c r="C1002" s="37" t="s">
        <v>767</v>
      </c>
      <c r="E1002" s="33" t="s">
        <v>768</v>
      </c>
      <c r="F1002" s="6">
        <f>F999*G999</f>
        <v>121.175</v>
      </c>
      <c r="G1002" s="1">
        <v>0.1</v>
      </c>
      <c r="H1002" s="2">
        <f t="shared" si="472"/>
        <v>133.29250000000002</v>
      </c>
      <c r="I1002" s="15" t="s">
        <v>27</v>
      </c>
      <c r="J1002" s="93">
        <v>1.4259999999999999</v>
      </c>
      <c r="K1002" s="94">
        <f t="shared" si="473"/>
        <v>190.07510500000001</v>
      </c>
      <c r="L1002" s="94">
        <v>0.87399999999999989</v>
      </c>
      <c r="M1002" s="94">
        <f t="shared" si="474"/>
        <v>116.49764500000001</v>
      </c>
      <c r="N1002" s="93">
        <v>2.2999999999999998</v>
      </c>
      <c r="O1002" s="4">
        <f t="shared" si="475"/>
        <v>306.57275000000004</v>
      </c>
      <c r="P1002" s="9"/>
    </row>
    <row r="1003" spans="1:16" s="8" customFormat="1" ht="14.4" x14ac:dyDescent="0.25">
      <c r="A1003" s="35">
        <f>IF(I1003&lt;&gt;"",1+MAX($A$1:A1002),"")</f>
        <v>722</v>
      </c>
      <c r="B1003" s="37" t="s">
        <v>766</v>
      </c>
      <c r="C1003" s="37" t="s">
        <v>767</v>
      </c>
      <c r="E1003" s="33" t="s">
        <v>769</v>
      </c>
      <c r="F1003" s="6">
        <f>F999*G999</f>
        <v>121.175</v>
      </c>
      <c r="G1003" s="1">
        <v>0.1</v>
      </c>
      <c r="H1003" s="2">
        <f t="shared" si="472"/>
        <v>133.29250000000002</v>
      </c>
      <c r="I1003" s="15" t="s">
        <v>27</v>
      </c>
      <c r="J1003" s="95">
        <v>1.2060000000000002</v>
      </c>
      <c r="K1003" s="96">
        <f t="shared" si="473"/>
        <v>160.75075500000005</v>
      </c>
      <c r="L1003" s="96">
        <v>0.59400000000000008</v>
      </c>
      <c r="M1003" s="96">
        <f t="shared" si="474"/>
        <v>79.17574500000002</v>
      </c>
      <c r="N1003" s="95">
        <v>1.8</v>
      </c>
      <c r="O1003" s="4">
        <f t="shared" si="475"/>
        <v>239.92650000000003</v>
      </c>
      <c r="P1003" s="9"/>
    </row>
    <row r="1004" spans="1:16" s="8" customFormat="1" ht="14.4" x14ac:dyDescent="0.25">
      <c r="A1004" s="35">
        <f>IF(I1004&lt;&gt;"",1+MAX($A$1:A1003),"")</f>
        <v>723</v>
      </c>
      <c r="B1004" s="37" t="s">
        <v>766</v>
      </c>
      <c r="C1004" s="37" t="s">
        <v>767</v>
      </c>
      <c r="E1004" s="33" t="s">
        <v>744</v>
      </c>
      <c r="F1004" s="6">
        <f>F999*2</f>
        <v>26.2</v>
      </c>
      <c r="G1004" s="1">
        <v>0.1</v>
      </c>
      <c r="H1004" s="2">
        <f t="shared" si="472"/>
        <v>28.82</v>
      </c>
      <c r="I1004" s="15" t="s">
        <v>28</v>
      </c>
      <c r="J1004" s="95">
        <v>3.35</v>
      </c>
      <c r="K1004" s="96">
        <f t="shared" si="473"/>
        <v>96.546999999999997</v>
      </c>
      <c r="L1004" s="96">
        <v>1.6500000000000001</v>
      </c>
      <c r="M1004" s="96">
        <f t="shared" si="474"/>
        <v>47.553000000000004</v>
      </c>
      <c r="N1004" s="95">
        <v>5</v>
      </c>
      <c r="O1004" s="4">
        <f t="shared" si="475"/>
        <v>144.1</v>
      </c>
      <c r="P1004" s="9"/>
    </row>
    <row r="1005" spans="1:16" s="8" customFormat="1" ht="14.4" x14ac:dyDescent="0.25">
      <c r="A1005" s="35">
        <f>IF(I1005&lt;&gt;"",1+MAX($A$1:A1004),"")</f>
        <v>724</v>
      </c>
      <c r="B1005" s="37" t="s">
        <v>766</v>
      </c>
      <c r="C1005" s="37" t="s">
        <v>767</v>
      </c>
      <c r="E1005" s="33" t="s">
        <v>745</v>
      </c>
      <c r="F1005" s="6">
        <f>F999*2</f>
        <v>26.2</v>
      </c>
      <c r="G1005" s="1">
        <v>0.1</v>
      </c>
      <c r="H1005" s="2">
        <f t="shared" si="472"/>
        <v>28.82</v>
      </c>
      <c r="I1005" s="15" t="s">
        <v>28</v>
      </c>
      <c r="J1005" s="96">
        <v>2.48</v>
      </c>
      <c r="K1005" s="96">
        <f t="shared" si="473"/>
        <v>71.473600000000005</v>
      </c>
      <c r="L1005" s="96">
        <v>1.52</v>
      </c>
      <c r="M1005" s="96">
        <f t="shared" si="474"/>
        <v>43.806400000000004</v>
      </c>
      <c r="N1005" s="95">
        <v>4</v>
      </c>
      <c r="O1005" s="4">
        <f t="shared" si="475"/>
        <v>115.28</v>
      </c>
      <c r="P1005" s="9"/>
    </row>
    <row r="1006" spans="1:16" s="8" customFormat="1" ht="14.4" x14ac:dyDescent="0.25">
      <c r="A1006" s="35">
        <f>IF(I1006&lt;&gt;"",1+MAX($A$1:A1005),"")</f>
        <v>725</v>
      </c>
      <c r="B1006" s="37" t="s">
        <v>766</v>
      </c>
      <c r="C1006" s="37" t="s">
        <v>767</v>
      </c>
      <c r="E1006" s="33" t="s">
        <v>746</v>
      </c>
      <c r="F1006" s="6">
        <f>F999*4</f>
        <v>52.4</v>
      </c>
      <c r="G1006" s="1">
        <v>0.1</v>
      </c>
      <c r="H1006" s="2">
        <f t="shared" si="472"/>
        <v>57.64</v>
      </c>
      <c r="I1006" s="15" t="s">
        <v>28</v>
      </c>
      <c r="J1006" s="96">
        <v>2.48</v>
      </c>
      <c r="K1006" s="96">
        <f t="shared" si="473"/>
        <v>142.94720000000001</v>
      </c>
      <c r="L1006" s="96">
        <v>1.52</v>
      </c>
      <c r="M1006" s="96">
        <f t="shared" si="474"/>
        <v>87.612800000000007</v>
      </c>
      <c r="N1006" s="95">
        <v>4</v>
      </c>
      <c r="O1006" s="4">
        <f t="shared" si="475"/>
        <v>230.56</v>
      </c>
      <c r="P1006" s="9"/>
    </row>
    <row r="1007" spans="1:16" s="8" customFormat="1" ht="14.4" x14ac:dyDescent="0.25">
      <c r="A1007" s="35">
        <f>IF(I1007&lt;&gt;"",1+MAX($A$1:A1006),"")</f>
        <v>726</v>
      </c>
      <c r="B1007" s="37" t="s">
        <v>766</v>
      </c>
      <c r="C1007" s="37" t="s">
        <v>767</v>
      </c>
      <c r="E1007" s="33" t="s">
        <v>822</v>
      </c>
      <c r="F1007" s="6">
        <f>F999*2/1.33</f>
        <v>19.699248120300751</v>
      </c>
      <c r="G1007" s="1">
        <v>0</v>
      </c>
      <c r="H1007" s="2">
        <f t="shared" si="472"/>
        <v>19.699248120300751</v>
      </c>
      <c r="I1007" s="15" t="s">
        <v>35</v>
      </c>
      <c r="J1007" s="96">
        <v>22.94</v>
      </c>
      <c r="K1007" s="96">
        <f t="shared" si="473"/>
        <v>451.90075187969927</v>
      </c>
      <c r="L1007" s="96">
        <v>14.06</v>
      </c>
      <c r="M1007" s="96">
        <f t="shared" si="474"/>
        <v>276.97142857142859</v>
      </c>
      <c r="N1007" s="95">
        <v>37</v>
      </c>
      <c r="O1007" s="4">
        <f t="shared" si="475"/>
        <v>728.87218045112786</v>
      </c>
      <c r="P1007" s="9"/>
    </row>
    <row r="1008" spans="1:16" x14ac:dyDescent="0.25">
      <c r="A1008" s="35" t="str">
        <f>IF(I1008&lt;&gt;"",1+MAX($A$1:A1007),"")</f>
        <v/>
      </c>
      <c r="B1008" s="66"/>
      <c r="C1008" s="67"/>
      <c r="D1008" s="23"/>
      <c r="E1008" s="24"/>
      <c r="F1008" s="6"/>
      <c r="G1008" s="8"/>
      <c r="H1008" s="8"/>
      <c r="J1008" s="40"/>
      <c r="K1008" s="40"/>
      <c r="L1008" s="40"/>
      <c r="M1008" s="40"/>
      <c r="N1008" s="8"/>
      <c r="O1008" s="8"/>
      <c r="P1008" s="9"/>
    </row>
    <row r="1009" spans="1:16" x14ac:dyDescent="0.25">
      <c r="A1009" s="35" t="str">
        <f>IF(I1009&lt;&gt;"",1+MAX($A$1:A1008),"")</f>
        <v/>
      </c>
      <c r="B1009" s="66"/>
      <c r="C1009" s="67"/>
      <c r="D1009" s="47"/>
      <c r="E1009" s="55" t="s">
        <v>754</v>
      </c>
      <c r="F1009" s="83">
        <v>30.05</v>
      </c>
      <c r="G1009" s="81">
        <v>9.25</v>
      </c>
      <c r="H1009" s="8"/>
      <c r="J1009" s="40"/>
      <c r="K1009" s="40"/>
      <c r="L1009" s="40"/>
      <c r="M1009" s="40"/>
      <c r="N1009" s="8"/>
      <c r="O1009" s="8"/>
      <c r="P1009" s="25"/>
    </row>
    <row r="1010" spans="1:16" x14ac:dyDescent="0.25">
      <c r="A1010" s="35" t="str">
        <f>IF(I1010&lt;&gt;"",1+MAX($A$1:A1009),"")</f>
        <v/>
      </c>
      <c r="B1010" s="66"/>
      <c r="C1010" s="67"/>
      <c r="D1010" s="8"/>
      <c r="E1010" s="33"/>
      <c r="F1010" s="6"/>
      <c r="G1010" s="8"/>
      <c r="H1010" s="8"/>
      <c r="J1010" s="40"/>
      <c r="K1010" s="40"/>
      <c r="L1010" s="40"/>
      <c r="M1010" s="40"/>
      <c r="N1010" s="8"/>
      <c r="O1010" s="8"/>
      <c r="P1010" s="25"/>
    </row>
    <row r="1011" spans="1:16" s="8" customFormat="1" ht="14.4" x14ac:dyDescent="0.25">
      <c r="A1011" s="35">
        <f>IF(I1011&lt;&gt;"",1+MAX($A$1:A1010),"")</f>
        <v>727</v>
      </c>
      <c r="B1011" s="37" t="s">
        <v>766</v>
      </c>
      <c r="C1011" s="37" t="s">
        <v>767</v>
      </c>
      <c r="E1011" s="33" t="s">
        <v>755</v>
      </c>
      <c r="F1011" s="6">
        <f>F1009*G1009*2/32</f>
        <v>17.372656250000002</v>
      </c>
      <c r="G1011" s="1">
        <v>0</v>
      </c>
      <c r="H1011" s="2">
        <f>F1011*(1+G1011)</f>
        <v>17.372656250000002</v>
      </c>
      <c r="I1011" s="15" t="s">
        <v>35</v>
      </c>
      <c r="J1011" s="95">
        <v>62</v>
      </c>
      <c r="K1011" s="96">
        <f t="shared" ref="K1011:K1016" si="476">J1011*H1011</f>
        <v>1077.1046875000002</v>
      </c>
      <c r="L1011" s="96">
        <v>14</v>
      </c>
      <c r="M1011" s="96">
        <f t="shared" ref="M1011:M1016" si="477">L1011*H1011</f>
        <v>243.21718750000002</v>
      </c>
      <c r="N1011" s="95">
        <v>76</v>
      </c>
      <c r="O1011" s="4">
        <f t="shared" ref="O1011:O1016" si="478">N1011*H1011</f>
        <v>1320.3218750000001</v>
      </c>
      <c r="P1011" s="9"/>
    </row>
    <row r="1012" spans="1:16" s="8" customFormat="1" ht="14.4" x14ac:dyDescent="0.25">
      <c r="A1012" s="35">
        <f>IF(I1012&lt;&gt;"",1+MAX($A$1:A1011),"")</f>
        <v>728</v>
      </c>
      <c r="B1012" s="37" t="s">
        <v>766</v>
      </c>
      <c r="C1012" s="37" t="s">
        <v>767</v>
      </c>
      <c r="E1012" s="33" t="s">
        <v>756</v>
      </c>
      <c r="F1012" s="6">
        <f>F1009*G1009</f>
        <v>277.96250000000003</v>
      </c>
      <c r="G1012" s="1">
        <v>0.1</v>
      </c>
      <c r="H1012" s="2">
        <f t="shared" ref="H1012:H1016" si="479">F1012*(1+G1012)</f>
        <v>305.75875000000008</v>
      </c>
      <c r="I1012" s="15" t="s">
        <v>27</v>
      </c>
      <c r="J1012" s="93">
        <v>0.74399999999999999</v>
      </c>
      <c r="K1012" s="94">
        <f t="shared" si="476"/>
        <v>227.48451000000006</v>
      </c>
      <c r="L1012" s="94">
        <v>0.45599999999999996</v>
      </c>
      <c r="M1012" s="94">
        <f t="shared" si="477"/>
        <v>139.42599000000001</v>
      </c>
      <c r="N1012" s="97">
        <v>1.2</v>
      </c>
      <c r="O1012" s="4">
        <f t="shared" si="478"/>
        <v>366.91050000000007</v>
      </c>
      <c r="P1012" s="9"/>
    </row>
    <row r="1013" spans="1:16" s="8" customFormat="1" ht="14.4" x14ac:dyDescent="0.25">
      <c r="A1013" s="35">
        <f>IF(I1013&lt;&gt;"",1+MAX($A$1:A1012),"")</f>
        <v>729</v>
      </c>
      <c r="B1013" s="37" t="s">
        <v>766</v>
      </c>
      <c r="C1013" s="37" t="s">
        <v>767</v>
      </c>
      <c r="E1013" s="33" t="s">
        <v>744</v>
      </c>
      <c r="F1013" s="6">
        <f>F1009*2</f>
        <v>60.1</v>
      </c>
      <c r="G1013" s="1">
        <v>0.1</v>
      </c>
      <c r="H1013" s="2">
        <f t="shared" si="479"/>
        <v>66.110000000000014</v>
      </c>
      <c r="I1013" s="15" t="s">
        <v>28</v>
      </c>
      <c r="J1013" s="95">
        <v>3.35</v>
      </c>
      <c r="K1013" s="96">
        <f t="shared" si="476"/>
        <v>221.46850000000006</v>
      </c>
      <c r="L1013" s="96">
        <v>1.6500000000000001</v>
      </c>
      <c r="M1013" s="96">
        <f t="shared" si="477"/>
        <v>109.08150000000003</v>
      </c>
      <c r="N1013" s="95">
        <v>5</v>
      </c>
      <c r="O1013" s="4">
        <f t="shared" si="478"/>
        <v>330.55000000000007</v>
      </c>
      <c r="P1013" s="9"/>
    </row>
    <row r="1014" spans="1:16" s="8" customFormat="1" ht="14.4" x14ac:dyDescent="0.25">
      <c r="A1014" s="35">
        <f>IF(I1014&lt;&gt;"",1+MAX($A$1:A1013),"")</f>
        <v>730</v>
      </c>
      <c r="B1014" s="37" t="s">
        <v>766</v>
      </c>
      <c r="C1014" s="37" t="s">
        <v>767</v>
      </c>
      <c r="E1014" s="33" t="s">
        <v>757</v>
      </c>
      <c r="F1014" s="6">
        <f>F1009*1</f>
        <v>30.05</v>
      </c>
      <c r="G1014" s="1">
        <v>0.1</v>
      </c>
      <c r="H1014" s="2">
        <f t="shared" si="479"/>
        <v>33.055000000000007</v>
      </c>
      <c r="I1014" s="15" t="s">
        <v>28</v>
      </c>
      <c r="J1014" s="96">
        <v>1.8599999999999999</v>
      </c>
      <c r="K1014" s="96">
        <f t="shared" si="476"/>
        <v>61.482300000000009</v>
      </c>
      <c r="L1014" s="96">
        <v>1.1400000000000001</v>
      </c>
      <c r="M1014" s="96">
        <f t="shared" si="477"/>
        <v>37.682700000000011</v>
      </c>
      <c r="N1014" s="95">
        <v>3</v>
      </c>
      <c r="O1014" s="4">
        <f t="shared" si="478"/>
        <v>99.16500000000002</v>
      </c>
      <c r="P1014" s="9"/>
    </row>
    <row r="1015" spans="1:16" s="8" customFormat="1" ht="14.4" x14ac:dyDescent="0.25">
      <c r="A1015" s="35">
        <f>IF(I1015&lt;&gt;"",1+MAX($A$1:A1014),"")</f>
        <v>731</v>
      </c>
      <c r="B1015" s="37" t="s">
        <v>766</v>
      </c>
      <c r="C1015" s="37" t="s">
        <v>767</v>
      </c>
      <c r="E1015" s="33" t="s">
        <v>758</v>
      </c>
      <c r="F1015" s="6">
        <f>F1009*2</f>
        <v>60.1</v>
      </c>
      <c r="G1015" s="1">
        <v>0.1</v>
      </c>
      <c r="H1015" s="2">
        <f t="shared" si="479"/>
        <v>66.110000000000014</v>
      </c>
      <c r="I1015" s="15" t="s">
        <v>28</v>
      </c>
      <c r="J1015" s="96">
        <v>1.8599999999999999</v>
      </c>
      <c r="K1015" s="96">
        <f t="shared" si="476"/>
        <v>122.96460000000002</v>
      </c>
      <c r="L1015" s="96">
        <v>1.1400000000000001</v>
      </c>
      <c r="M1015" s="96">
        <f t="shared" si="477"/>
        <v>75.365400000000022</v>
      </c>
      <c r="N1015" s="95">
        <v>3</v>
      </c>
      <c r="O1015" s="4">
        <f t="shared" si="478"/>
        <v>198.33000000000004</v>
      </c>
      <c r="P1015" s="9"/>
    </row>
    <row r="1016" spans="1:16" s="8" customFormat="1" ht="14.4" x14ac:dyDescent="0.25">
      <c r="A1016" s="35">
        <f>IF(I1016&lt;&gt;"",1+MAX($A$1:A1015),"")</f>
        <v>732</v>
      </c>
      <c r="B1016" s="37" t="s">
        <v>766</v>
      </c>
      <c r="C1016" s="37" t="s">
        <v>767</v>
      </c>
      <c r="E1016" s="33" t="s">
        <v>819</v>
      </c>
      <c r="F1016" s="6">
        <f>F1009/1.33</f>
        <v>22.593984962406015</v>
      </c>
      <c r="G1016" s="1">
        <v>0</v>
      </c>
      <c r="H1016" s="2">
        <f t="shared" si="479"/>
        <v>22.593984962406015</v>
      </c>
      <c r="I1016" s="15" t="s">
        <v>35</v>
      </c>
      <c r="J1016" s="96">
        <v>17.204999999999998</v>
      </c>
      <c r="K1016" s="96">
        <f t="shared" si="476"/>
        <v>388.72951127819545</v>
      </c>
      <c r="L1016" s="96">
        <v>10.545</v>
      </c>
      <c r="M1016" s="96">
        <f t="shared" si="477"/>
        <v>238.25357142857143</v>
      </c>
      <c r="N1016" s="95">
        <v>27.75</v>
      </c>
      <c r="O1016" s="4">
        <f t="shared" si="478"/>
        <v>626.98308270676694</v>
      </c>
      <c r="P1016" s="9"/>
    </row>
    <row r="1017" spans="1:16" x14ac:dyDescent="0.25">
      <c r="A1017" s="35" t="str">
        <f>IF(I1017&lt;&gt;"",1+MAX($A$1:A1016),"")</f>
        <v/>
      </c>
      <c r="B1017" s="66"/>
      <c r="C1017" s="67"/>
      <c r="D1017" s="23"/>
      <c r="E1017" s="24"/>
      <c r="F1017" s="56"/>
      <c r="G1017" s="8"/>
      <c r="H1017" s="8"/>
      <c r="J1017" s="40"/>
      <c r="K1017" s="40"/>
      <c r="L1017" s="40"/>
      <c r="M1017" s="40"/>
      <c r="N1017" s="8"/>
      <c r="O1017" s="8"/>
      <c r="P1017" s="9"/>
    </row>
    <row r="1018" spans="1:16" x14ac:dyDescent="0.25">
      <c r="A1018" s="35" t="str">
        <f>IF(I1018&lt;&gt;"",1+MAX($A$1:A1017),"")</f>
        <v/>
      </c>
      <c r="B1018" s="66"/>
      <c r="C1018" s="67"/>
      <c r="D1018" s="47"/>
      <c r="E1018" s="55" t="s">
        <v>760</v>
      </c>
      <c r="F1018" s="83">
        <v>34.42</v>
      </c>
      <c r="G1018" s="81">
        <v>9.25</v>
      </c>
      <c r="H1018" s="8"/>
      <c r="J1018" s="40"/>
      <c r="K1018" s="40"/>
      <c r="L1018" s="40"/>
      <c r="M1018" s="40"/>
      <c r="N1018" s="8"/>
      <c r="O1018" s="8"/>
      <c r="P1018" s="25"/>
    </row>
    <row r="1019" spans="1:16" x14ac:dyDescent="0.25">
      <c r="A1019" s="35" t="str">
        <f>IF(I1019&lt;&gt;"",1+MAX($A$1:A1018),"")</f>
        <v/>
      </c>
      <c r="B1019" s="66"/>
      <c r="C1019" s="67"/>
      <c r="D1019" s="8"/>
      <c r="E1019" s="33"/>
      <c r="F1019" s="6"/>
      <c r="G1019" s="8"/>
      <c r="H1019" s="8"/>
      <c r="J1019" s="40"/>
      <c r="K1019" s="40"/>
      <c r="L1019" s="40"/>
      <c r="M1019" s="40"/>
      <c r="N1019" s="8"/>
      <c r="O1019" s="8"/>
      <c r="P1019" s="25"/>
    </row>
    <row r="1020" spans="1:16" s="8" customFormat="1" ht="14.4" x14ac:dyDescent="0.25">
      <c r="A1020" s="35">
        <f>IF(I1020&lt;&gt;"",1+MAX($A$1:A1019),"")</f>
        <v>733</v>
      </c>
      <c r="B1020" s="37" t="s">
        <v>766</v>
      </c>
      <c r="C1020" s="37" t="s">
        <v>767</v>
      </c>
      <c r="E1020" s="33" t="s">
        <v>742</v>
      </c>
      <c r="F1020" s="6">
        <f>F1018*G1018/32</f>
        <v>9.9495312499999997</v>
      </c>
      <c r="G1020" s="1">
        <v>0</v>
      </c>
      <c r="H1020" s="2">
        <f>F1020*(1+G1020)</f>
        <v>9.9495312499999997</v>
      </c>
      <c r="I1020" s="15" t="s">
        <v>35</v>
      </c>
      <c r="J1020" s="95">
        <v>62</v>
      </c>
      <c r="K1020" s="96">
        <f t="shared" ref="K1020:K1026" si="480">J1020*H1020</f>
        <v>616.87093749999997</v>
      </c>
      <c r="L1020" s="96">
        <v>14</v>
      </c>
      <c r="M1020" s="96">
        <f t="shared" ref="M1020:M1026" si="481">L1020*H1020</f>
        <v>139.29343749999998</v>
      </c>
      <c r="N1020" s="95">
        <v>76</v>
      </c>
      <c r="O1020" s="4">
        <f t="shared" ref="O1020:O1026" si="482">N1020*H1020</f>
        <v>756.16437499999995</v>
      </c>
      <c r="P1020" s="9"/>
    </row>
    <row r="1021" spans="1:16" s="8" customFormat="1" ht="14.4" x14ac:dyDescent="0.25">
      <c r="A1021" s="35">
        <f>IF(I1021&lt;&gt;"",1+MAX($A$1:A1020),"")</f>
        <v>734</v>
      </c>
      <c r="B1021" s="37" t="s">
        <v>766</v>
      </c>
      <c r="C1021" s="37" t="s">
        <v>767</v>
      </c>
      <c r="E1021" s="33" t="s">
        <v>749</v>
      </c>
      <c r="F1021" s="6">
        <f>F1018*G1018/32</f>
        <v>9.9495312499999997</v>
      </c>
      <c r="G1021" s="1">
        <v>0</v>
      </c>
      <c r="H1021" s="2">
        <f>F1021*(1+G1021)</f>
        <v>9.9495312499999997</v>
      </c>
      <c r="I1021" s="15" t="s">
        <v>35</v>
      </c>
      <c r="J1021" s="95">
        <v>70</v>
      </c>
      <c r="K1021" s="96">
        <f t="shared" si="480"/>
        <v>696.46718750000002</v>
      </c>
      <c r="L1021" s="96">
        <v>20</v>
      </c>
      <c r="M1021" s="96">
        <f t="shared" si="481"/>
        <v>198.99062499999999</v>
      </c>
      <c r="N1021" s="95">
        <v>90</v>
      </c>
      <c r="O1021" s="4">
        <f t="shared" si="482"/>
        <v>895.45781249999993</v>
      </c>
      <c r="P1021" s="9"/>
    </row>
    <row r="1022" spans="1:16" s="8" customFormat="1" ht="14.4" x14ac:dyDescent="0.25">
      <c r="A1022" s="35">
        <f>IF(I1022&lt;&gt;"",1+MAX($A$1:A1021),"")</f>
        <v>735</v>
      </c>
      <c r="B1022" s="37" t="s">
        <v>766</v>
      </c>
      <c r="C1022" s="37" t="s">
        <v>767</v>
      </c>
      <c r="E1022" s="33" t="s">
        <v>756</v>
      </c>
      <c r="F1022" s="6">
        <f>F1018*G1018</f>
        <v>318.38499999999999</v>
      </c>
      <c r="G1022" s="1">
        <v>0.1</v>
      </c>
      <c r="H1022" s="2">
        <f t="shared" ref="H1022:H1026" si="483">F1022*(1+G1022)</f>
        <v>350.2235</v>
      </c>
      <c r="I1022" s="15" t="s">
        <v>27</v>
      </c>
      <c r="J1022" s="93">
        <v>0.74399999999999999</v>
      </c>
      <c r="K1022" s="94">
        <f t="shared" si="480"/>
        <v>260.566284</v>
      </c>
      <c r="L1022" s="94">
        <v>0.45599999999999996</v>
      </c>
      <c r="M1022" s="94">
        <f t="shared" si="481"/>
        <v>159.70191599999998</v>
      </c>
      <c r="N1022" s="97">
        <v>1.2</v>
      </c>
      <c r="O1022" s="4">
        <f t="shared" si="482"/>
        <v>420.26819999999998</v>
      </c>
      <c r="P1022" s="9"/>
    </row>
    <row r="1023" spans="1:16" s="8" customFormat="1" ht="14.4" x14ac:dyDescent="0.25">
      <c r="A1023" s="35">
        <f>IF(I1023&lt;&gt;"",1+MAX($A$1:A1022),"")</f>
        <v>736</v>
      </c>
      <c r="B1023" s="37" t="s">
        <v>766</v>
      </c>
      <c r="C1023" s="37" t="s">
        <v>767</v>
      </c>
      <c r="E1023" s="33" t="s">
        <v>744</v>
      </c>
      <c r="F1023" s="6">
        <f>F1018*4</f>
        <v>137.68</v>
      </c>
      <c r="G1023" s="1">
        <v>0.1</v>
      </c>
      <c r="H1023" s="2">
        <f t="shared" si="483"/>
        <v>151.44800000000001</v>
      </c>
      <c r="I1023" s="15" t="s">
        <v>28</v>
      </c>
      <c r="J1023" s="95">
        <v>3.35</v>
      </c>
      <c r="K1023" s="96">
        <f t="shared" si="480"/>
        <v>507.35080000000005</v>
      </c>
      <c r="L1023" s="96">
        <v>1.6500000000000001</v>
      </c>
      <c r="M1023" s="96">
        <f t="shared" si="481"/>
        <v>249.88920000000005</v>
      </c>
      <c r="N1023" s="95">
        <v>5</v>
      </c>
      <c r="O1023" s="4">
        <f t="shared" si="482"/>
        <v>757.24</v>
      </c>
      <c r="P1023" s="9"/>
    </row>
    <row r="1024" spans="1:16" s="8" customFormat="1" ht="14.4" x14ac:dyDescent="0.25">
      <c r="A1024" s="35">
        <f>IF(I1024&lt;&gt;"",1+MAX($A$1:A1023),"")</f>
        <v>737</v>
      </c>
      <c r="B1024" s="37" t="s">
        <v>766</v>
      </c>
      <c r="C1024" s="37" t="s">
        <v>767</v>
      </c>
      <c r="E1024" s="33" t="s">
        <v>757</v>
      </c>
      <c r="F1024" s="6">
        <f>F1018*1</f>
        <v>34.42</v>
      </c>
      <c r="G1024" s="1">
        <v>0.1</v>
      </c>
      <c r="H1024" s="2">
        <f t="shared" si="483"/>
        <v>37.862000000000002</v>
      </c>
      <c r="I1024" s="15" t="s">
        <v>28</v>
      </c>
      <c r="J1024" s="96">
        <v>1.8599999999999999</v>
      </c>
      <c r="K1024" s="96">
        <f t="shared" si="480"/>
        <v>70.423320000000004</v>
      </c>
      <c r="L1024" s="96">
        <v>1.1400000000000001</v>
      </c>
      <c r="M1024" s="96">
        <f t="shared" si="481"/>
        <v>43.162680000000009</v>
      </c>
      <c r="N1024" s="95">
        <v>3</v>
      </c>
      <c r="O1024" s="4">
        <f t="shared" si="482"/>
        <v>113.58600000000001</v>
      </c>
      <c r="P1024" s="9"/>
    </row>
    <row r="1025" spans="1:16" s="8" customFormat="1" ht="14.4" x14ac:dyDescent="0.25">
      <c r="A1025" s="35">
        <f>IF(I1025&lt;&gt;"",1+MAX($A$1:A1024),"")</f>
        <v>738</v>
      </c>
      <c r="B1025" s="37" t="s">
        <v>766</v>
      </c>
      <c r="C1025" s="37" t="s">
        <v>767</v>
      </c>
      <c r="E1025" s="33" t="s">
        <v>758</v>
      </c>
      <c r="F1025" s="6">
        <f>F1018*2</f>
        <v>68.84</v>
      </c>
      <c r="G1025" s="1">
        <v>0.1</v>
      </c>
      <c r="H1025" s="2">
        <f t="shared" si="483"/>
        <v>75.724000000000004</v>
      </c>
      <c r="I1025" s="15" t="s">
        <v>28</v>
      </c>
      <c r="J1025" s="96">
        <v>1.8599999999999999</v>
      </c>
      <c r="K1025" s="96">
        <f t="shared" si="480"/>
        <v>140.84664000000001</v>
      </c>
      <c r="L1025" s="96">
        <v>1.1400000000000001</v>
      </c>
      <c r="M1025" s="96">
        <f t="shared" si="481"/>
        <v>86.325360000000018</v>
      </c>
      <c r="N1025" s="95">
        <v>3</v>
      </c>
      <c r="O1025" s="4">
        <f t="shared" si="482"/>
        <v>227.17200000000003</v>
      </c>
      <c r="P1025" s="9"/>
    </row>
    <row r="1026" spans="1:16" s="8" customFormat="1" ht="14.4" x14ac:dyDescent="0.25">
      <c r="A1026" s="35">
        <f>IF(I1026&lt;&gt;"",1+MAX($A$1:A1025),"")</f>
        <v>739</v>
      </c>
      <c r="B1026" s="37" t="s">
        <v>766</v>
      </c>
      <c r="C1026" s="37" t="s">
        <v>767</v>
      </c>
      <c r="E1026" s="33" t="s">
        <v>819</v>
      </c>
      <c r="F1026" s="6">
        <f>F1018/1.33</f>
        <v>25.8796992481203</v>
      </c>
      <c r="G1026" s="1">
        <v>0</v>
      </c>
      <c r="H1026" s="2">
        <f t="shared" si="483"/>
        <v>25.8796992481203</v>
      </c>
      <c r="I1026" s="15" t="s">
        <v>35</v>
      </c>
      <c r="J1026" s="96">
        <v>17.204999999999998</v>
      </c>
      <c r="K1026" s="96">
        <f t="shared" si="480"/>
        <v>445.26022556390973</v>
      </c>
      <c r="L1026" s="96">
        <v>10.545</v>
      </c>
      <c r="M1026" s="96">
        <f t="shared" si="481"/>
        <v>272.90142857142854</v>
      </c>
      <c r="N1026" s="95">
        <v>27.75</v>
      </c>
      <c r="O1026" s="4">
        <f t="shared" si="482"/>
        <v>718.16165413533827</v>
      </c>
      <c r="P1026" s="9"/>
    </row>
    <row r="1027" spans="1:16" x14ac:dyDescent="0.25">
      <c r="A1027" s="35" t="str">
        <f>IF(I1027&lt;&gt;"",1+MAX($A$1:A1026),"")</f>
        <v/>
      </c>
      <c r="B1027" s="66"/>
      <c r="C1027" s="67"/>
      <c r="D1027" s="23"/>
      <c r="E1027" s="24"/>
      <c r="F1027" s="6"/>
      <c r="G1027" s="8"/>
      <c r="H1027" s="8"/>
      <c r="J1027" s="40"/>
      <c r="K1027" s="40"/>
      <c r="L1027" s="40"/>
      <c r="M1027" s="40"/>
      <c r="N1027" s="8"/>
      <c r="O1027" s="8"/>
      <c r="P1027" s="9"/>
    </row>
    <row r="1028" spans="1:16" x14ac:dyDescent="0.25">
      <c r="A1028" s="35" t="str">
        <f>IF(I1028&lt;&gt;"",1+MAX($A$1:A1027),"")</f>
        <v/>
      </c>
      <c r="B1028" s="66"/>
      <c r="C1028" s="67"/>
      <c r="D1028" s="47"/>
      <c r="E1028" s="55" t="s">
        <v>760</v>
      </c>
      <c r="F1028" s="83">
        <v>30.86</v>
      </c>
      <c r="G1028" s="81">
        <v>11.5</v>
      </c>
      <c r="H1028" s="8"/>
      <c r="J1028" s="40"/>
      <c r="K1028" s="40"/>
      <c r="L1028" s="40"/>
      <c r="M1028" s="40"/>
      <c r="N1028" s="8"/>
      <c r="O1028" s="8"/>
      <c r="P1028" s="25"/>
    </row>
    <row r="1029" spans="1:16" x14ac:dyDescent="0.25">
      <c r="A1029" s="35" t="str">
        <f>IF(I1029&lt;&gt;"",1+MAX($A$1:A1028),"")</f>
        <v/>
      </c>
      <c r="B1029" s="66"/>
      <c r="C1029" s="67"/>
      <c r="D1029" s="8"/>
      <c r="E1029" s="33"/>
      <c r="F1029" s="6"/>
      <c r="G1029" s="8"/>
      <c r="H1029" s="8"/>
      <c r="J1029" s="40"/>
      <c r="K1029" s="40"/>
      <c r="L1029" s="40"/>
      <c r="M1029" s="40"/>
      <c r="N1029" s="8"/>
      <c r="O1029" s="8"/>
      <c r="P1029" s="25"/>
    </row>
    <row r="1030" spans="1:16" s="8" customFormat="1" ht="14.4" x14ac:dyDescent="0.25">
      <c r="A1030" s="35">
        <f>IF(I1030&lt;&gt;"",1+MAX($A$1:A1029),"")</f>
        <v>740</v>
      </c>
      <c r="B1030" s="37" t="s">
        <v>766</v>
      </c>
      <c r="C1030" s="37" t="s">
        <v>767</v>
      </c>
      <c r="E1030" s="33" t="s">
        <v>742</v>
      </c>
      <c r="F1030" s="6">
        <f>F1028*G1028/32</f>
        <v>11.0903125</v>
      </c>
      <c r="G1030" s="1">
        <v>0</v>
      </c>
      <c r="H1030" s="2">
        <f>F1030*(1+G1030)</f>
        <v>11.0903125</v>
      </c>
      <c r="I1030" s="15" t="s">
        <v>35</v>
      </c>
      <c r="J1030" s="95">
        <v>62</v>
      </c>
      <c r="K1030" s="96">
        <f t="shared" ref="K1030:K1036" si="484">J1030*H1030</f>
        <v>687.59937500000001</v>
      </c>
      <c r="L1030" s="96">
        <v>14</v>
      </c>
      <c r="M1030" s="96">
        <f t="shared" ref="M1030:M1036" si="485">L1030*H1030</f>
        <v>155.264375</v>
      </c>
      <c r="N1030" s="95">
        <v>76</v>
      </c>
      <c r="O1030" s="4">
        <f t="shared" ref="O1030:O1036" si="486">N1030*H1030</f>
        <v>842.86374999999998</v>
      </c>
      <c r="P1030" s="9"/>
    </row>
    <row r="1031" spans="1:16" s="8" customFormat="1" ht="14.4" x14ac:dyDescent="0.25">
      <c r="A1031" s="35">
        <f>IF(I1031&lt;&gt;"",1+MAX($A$1:A1030),"")</f>
        <v>741</v>
      </c>
      <c r="B1031" s="37" t="s">
        <v>766</v>
      </c>
      <c r="C1031" s="37" t="s">
        <v>767</v>
      </c>
      <c r="E1031" s="33" t="s">
        <v>749</v>
      </c>
      <c r="F1031" s="6">
        <f>F1028*G1028/32</f>
        <v>11.0903125</v>
      </c>
      <c r="G1031" s="1">
        <v>0</v>
      </c>
      <c r="H1031" s="2">
        <f>F1031*(1+G1031)</f>
        <v>11.0903125</v>
      </c>
      <c r="I1031" s="15" t="s">
        <v>35</v>
      </c>
      <c r="J1031" s="95">
        <v>70</v>
      </c>
      <c r="K1031" s="96">
        <f t="shared" si="484"/>
        <v>776.32187499999998</v>
      </c>
      <c r="L1031" s="96">
        <v>20</v>
      </c>
      <c r="M1031" s="96">
        <f t="shared" si="485"/>
        <v>221.80624999999998</v>
      </c>
      <c r="N1031" s="95">
        <v>90</v>
      </c>
      <c r="O1031" s="4">
        <f t="shared" si="486"/>
        <v>998.12812499999995</v>
      </c>
      <c r="P1031" s="9"/>
    </row>
    <row r="1032" spans="1:16" s="8" customFormat="1" ht="14.4" x14ac:dyDescent="0.25">
      <c r="A1032" s="35">
        <f>IF(I1032&lt;&gt;"",1+MAX($A$1:A1031),"")</f>
        <v>742</v>
      </c>
      <c r="B1032" s="37" t="s">
        <v>766</v>
      </c>
      <c r="C1032" s="37" t="s">
        <v>767</v>
      </c>
      <c r="E1032" s="33" t="s">
        <v>756</v>
      </c>
      <c r="F1032" s="6">
        <f>F1028*G1028</f>
        <v>354.89</v>
      </c>
      <c r="G1032" s="1">
        <v>0.1</v>
      </c>
      <c r="H1032" s="2">
        <f t="shared" ref="H1032:H1036" si="487">F1032*(1+G1032)</f>
        <v>390.37900000000002</v>
      </c>
      <c r="I1032" s="15" t="s">
        <v>27</v>
      </c>
      <c r="J1032" s="93">
        <v>0.74399999999999999</v>
      </c>
      <c r="K1032" s="94">
        <f t="shared" si="484"/>
        <v>290.44197600000001</v>
      </c>
      <c r="L1032" s="94">
        <v>0.45599999999999996</v>
      </c>
      <c r="M1032" s="94">
        <f t="shared" si="485"/>
        <v>178.01282399999999</v>
      </c>
      <c r="N1032" s="97">
        <v>1.2</v>
      </c>
      <c r="O1032" s="4">
        <f t="shared" si="486"/>
        <v>468.45479999999998</v>
      </c>
      <c r="P1032" s="9"/>
    </row>
    <row r="1033" spans="1:16" s="8" customFormat="1" ht="14.4" x14ac:dyDescent="0.25">
      <c r="A1033" s="35">
        <f>IF(I1033&lt;&gt;"",1+MAX($A$1:A1032),"")</f>
        <v>743</v>
      </c>
      <c r="B1033" s="37" t="s">
        <v>766</v>
      </c>
      <c r="C1033" s="37" t="s">
        <v>767</v>
      </c>
      <c r="E1033" s="33" t="s">
        <v>744</v>
      </c>
      <c r="F1033" s="6">
        <f>F1028*4</f>
        <v>123.44</v>
      </c>
      <c r="G1033" s="1">
        <v>0.1</v>
      </c>
      <c r="H1033" s="2">
        <f t="shared" si="487"/>
        <v>135.78400000000002</v>
      </c>
      <c r="I1033" s="15" t="s">
        <v>28</v>
      </c>
      <c r="J1033" s="95">
        <v>3.35</v>
      </c>
      <c r="K1033" s="96">
        <f t="shared" si="484"/>
        <v>454.8764000000001</v>
      </c>
      <c r="L1033" s="96">
        <v>1.6500000000000001</v>
      </c>
      <c r="M1033" s="96">
        <f t="shared" si="485"/>
        <v>224.04360000000005</v>
      </c>
      <c r="N1033" s="95">
        <v>5</v>
      </c>
      <c r="O1033" s="4">
        <f t="shared" si="486"/>
        <v>678.92000000000007</v>
      </c>
      <c r="P1033" s="9"/>
    </row>
    <row r="1034" spans="1:16" s="8" customFormat="1" ht="14.4" x14ac:dyDescent="0.25">
      <c r="A1034" s="35">
        <f>IF(I1034&lt;&gt;"",1+MAX($A$1:A1033),"")</f>
        <v>744</v>
      </c>
      <c r="B1034" s="37" t="s">
        <v>766</v>
      </c>
      <c r="C1034" s="37" t="s">
        <v>767</v>
      </c>
      <c r="E1034" s="33" t="s">
        <v>757</v>
      </c>
      <c r="F1034" s="6">
        <f>F1028*1</f>
        <v>30.86</v>
      </c>
      <c r="G1034" s="1">
        <v>0.1</v>
      </c>
      <c r="H1034" s="2">
        <f t="shared" si="487"/>
        <v>33.946000000000005</v>
      </c>
      <c r="I1034" s="15" t="s">
        <v>28</v>
      </c>
      <c r="J1034" s="96">
        <v>1.8599999999999999</v>
      </c>
      <c r="K1034" s="96">
        <f t="shared" si="484"/>
        <v>63.139560000000003</v>
      </c>
      <c r="L1034" s="96">
        <v>1.1400000000000001</v>
      </c>
      <c r="M1034" s="96">
        <f t="shared" si="485"/>
        <v>38.698440000000012</v>
      </c>
      <c r="N1034" s="95">
        <v>3</v>
      </c>
      <c r="O1034" s="4">
        <f t="shared" si="486"/>
        <v>101.83800000000002</v>
      </c>
      <c r="P1034" s="9"/>
    </row>
    <row r="1035" spans="1:16" s="8" customFormat="1" ht="14.4" x14ac:dyDescent="0.25">
      <c r="A1035" s="35">
        <f>IF(I1035&lt;&gt;"",1+MAX($A$1:A1034),"")</f>
        <v>745</v>
      </c>
      <c r="B1035" s="37" t="s">
        <v>766</v>
      </c>
      <c r="C1035" s="37" t="s">
        <v>767</v>
      </c>
      <c r="E1035" s="33" t="s">
        <v>758</v>
      </c>
      <c r="F1035" s="6">
        <f>F1028*2</f>
        <v>61.72</v>
      </c>
      <c r="G1035" s="1">
        <v>0.1</v>
      </c>
      <c r="H1035" s="2">
        <f t="shared" si="487"/>
        <v>67.89200000000001</v>
      </c>
      <c r="I1035" s="15" t="s">
        <v>28</v>
      </c>
      <c r="J1035" s="96">
        <v>1.8599999999999999</v>
      </c>
      <c r="K1035" s="96">
        <f t="shared" si="484"/>
        <v>126.27912000000001</v>
      </c>
      <c r="L1035" s="96">
        <v>1.1400000000000001</v>
      </c>
      <c r="M1035" s="96">
        <f t="shared" si="485"/>
        <v>77.396880000000024</v>
      </c>
      <c r="N1035" s="95">
        <v>3</v>
      </c>
      <c r="O1035" s="4">
        <f t="shared" si="486"/>
        <v>203.67600000000004</v>
      </c>
      <c r="P1035" s="9"/>
    </row>
    <row r="1036" spans="1:16" s="8" customFormat="1" ht="14.4" x14ac:dyDescent="0.25">
      <c r="A1036" s="35">
        <f>IF(I1036&lt;&gt;"",1+MAX($A$1:A1035),"")</f>
        <v>746</v>
      </c>
      <c r="B1036" s="37" t="s">
        <v>766</v>
      </c>
      <c r="C1036" s="37" t="s">
        <v>767</v>
      </c>
      <c r="E1036" s="33" t="s">
        <v>820</v>
      </c>
      <c r="F1036" s="6">
        <f>F1028/1.33</f>
        <v>23.203007518796991</v>
      </c>
      <c r="G1036" s="1">
        <v>0</v>
      </c>
      <c r="H1036" s="2">
        <f t="shared" si="487"/>
        <v>23.203007518796991</v>
      </c>
      <c r="I1036" s="15" t="s">
        <v>35</v>
      </c>
      <c r="J1036" s="96">
        <v>21.39</v>
      </c>
      <c r="K1036" s="96">
        <f t="shared" si="484"/>
        <v>496.31233082706763</v>
      </c>
      <c r="L1036" s="96">
        <v>13.11</v>
      </c>
      <c r="M1036" s="96">
        <f t="shared" si="485"/>
        <v>304.19142857142856</v>
      </c>
      <c r="N1036" s="95">
        <v>34.5</v>
      </c>
      <c r="O1036" s="4">
        <f t="shared" si="486"/>
        <v>800.50375939849619</v>
      </c>
      <c r="P1036" s="9"/>
    </row>
    <row r="1037" spans="1:16" x14ac:dyDescent="0.25">
      <c r="A1037" s="35" t="str">
        <f>IF(I1037&lt;&gt;"",1+MAX($A$1:A1036),"")</f>
        <v/>
      </c>
      <c r="B1037" s="66"/>
      <c r="C1037" s="67"/>
      <c r="D1037" s="23"/>
      <c r="E1037" s="24"/>
      <c r="F1037" s="56"/>
      <c r="G1037" s="8"/>
      <c r="H1037" s="8"/>
      <c r="J1037" s="40"/>
      <c r="K1037" s="40"/>
      <c r="L1037" s="40"/>
      <c r="M1037" s="40"/>
      <c r="N1037" s="8"/>
      <c r="O1037" s="8"/>
      <c r="P1037" s="9"/>
    </row>
    <row r="1038" spans="1:16" x14ac:dyDescent="0.25">
      <c r="A1038" s="35" t="str">
        <f>IF(I1038&lt;&gt;"",1+MAX($A$1:A1037),"")</f>
        <v/>
      </c>
      <c r="B1038" s="66"/>
      <c r="C1038" s="67"/>
      <c r="D1038" s="47"/>
      <c r="E1038" s="55" t="s">
        <v>763</v>
      </c>
      <c r="F1038" s="83">
        <v>24.4</v>
      </c>
      <c r="G1038" s="81">
        <v>9.25</v>
      </c>
      <c r="H1038" s="8"/>
      <c r="J1038" s="40"/>
      <c r="K1038" s="40"/>
      <c r="L1038" s="40"/>
      <c r="M1038" s="40"/>
      <c r="N1038" s="8"/>
      <c r="O1038" s="8"/>
      <c r="P1038" s="25"/>
    </row>
    <row r="1039" spans="1:16" x14ac:dyDescent="0.25">
      <c r="A1039" s="35" t="str">
        <f>IF(I1039&lt;&gt;"",1+MAX($A$1:A1038),"")</f>
        <v/>
      </c>
      <c r="B1039" s="66"/>
      <c r="C1039" s="67"/>
      <c r="D1039" s="8"/>
      <c r="E1039" s="33"/>
      <c r="F1039" s="56"/>
      <c r="G1039" s="8"/>
      <c r="H1039" s="8"/>
      <c r="J1039" s="40"/>
      <c r="K1039" s="40"/>
      <c r="L1039" s="40"/>
      <c r="M1039" s="40"/>
      <c r="N1039" s="8"/>
      <c r="O1039" s="8"/>
      <c r="P1039" s="25"/>
    </row>
    <row r="1040" spans="1:16" s="8" customFormat="1" ht="14.4" x14ac:dyDescent="0.25">
      <c r="A1040" s="35">
        <f>IF(I1040&lt;&gt;"",1+MAX($A$1:A1039),"")</f>
        <v>747</v>
      </c>
      <c r="B1040" s="37" t="s">
        <v>766</v>
      </c>
      <c r="C1040" s="37" t="s">
        <v>767</v>
      </c>
      <c r="E1040" s="33" t="s">
        <v>755</v>
      </c>
      <c r="F1040" s="6">
        <f>F1038*G1038*2/32</f>
        <v>14.106249999999999</v>
      </c>
      <c r="G1040" s="1">
        <v>0</v>
      </c>
      <c r="H1040" s="2">
        <f>F1040*(1+G1040)</f>
        <v>14.106249999999999</v>
      </c>
      <c r="I1040" s="15" t="s">
        <v>35</v>
      </c>
      <c r="J1040" s="95">
        <v>62</v>
      </c>
      <c r="K1040" s="96">
        <f t="shared" ref="K1040:K1045" si="488">J1040*H1040</f>
        <v>874.58749999999998</v>
      </c>
      <c r="L1040" s="96">
        <v>14</v>
      </c>
      <c r="M1040" s="96">
        <f t="shared" ref="M1040:M1045" si="489">L1040*H1040</f>
        <v>197.48749999999998</v>
      </c>
      <c r="N1040" s="95">
        <v>76</v>
      </c>
      <c r="O1040" s="4">
        <f t="shared" ref="O1040:O1045" si="490">N1040*H1040</f>
        <v>1072.075</v>
      </c>
      <c r="P1040" s="9"/>
    </row>
    <row r="1041" spans="1:16" s="8" customFormat="1" ht="14.4" x14ac:dyDescent="0.25">
      <c r="A1041" s="35">
        <f>IF(I1041&lt;&gt;"",1+MAX($A$1:A1040),"")</f>
        <v>748</v>
      </c>
      <c r="B1041" s="37" t="s">
        <v>766</v>
      </c>
      <c r="C1041" s="37" t="s">
        <v>767</v>
      </c>
      <c r="E1041" s="33" t="s">
        <v>764</v>
      </c>
      <c r="F1041" s="6">
        <f>F1038*G1038</f>
        <v>225.7</v>
      </c>
      <c r="G1041" s="1">
        <v>0.1</v>
      </c>
      <c r="H1041" s="2">
        <f t="shared" ref="H1041:H1045" si="491">F1041*(1+G1041)</f>
        <v>248.27</v>
      </c>
      <c r="I1041" s="15" t="s">
        <v>27</v>
      </c>
      <c r="J1041" s="93">
        <v>0.79359999999999997</v>
      </c>
      <c r="K1041" s="94">
        <f t="shared" si="488"/>
        <v>197.027072</v>
      </c>
      <c r="L1041" s="94">
        <v>0.4864</v>
      </c>
      <c r="M1041" s="94">
        <f t="shared" si="489"/>
        <v>120.758528</v>
      </c>
      <c r="N1041" s="97">
        <v>1.28</v>
      </c>
      <c r="O1041" s="4">
        <f t="shared" si="490"/>
        <v>317.78560000000004</v>
      </c>
      <c r="P1041" s="9"/>
    </row>
    <row r="1042" spans="1:16" s="8" customFormat="1" ht="14.4" x14ac:dyDescent="0.25">
      <c r="A1042" s="35">
        <f>IF(I1042&lt;&gt;"",1+MAX($A$1:A1041),"")</f>
        <v>749</v>
      </c>
      <c r="B1042" s="37" t="s">
        <v>766</v>
      </c>
      <c r="C1042" s="37" t="s">
        <v>767</v>
      </c>
      <c r="E1042" s="33" t="s">
        <v>744</v>
      </c>
      <c r="F1042" s="6">
        <f>F1038*4</f>
        <v>97.6</v>
      </c>
      <c r="G1042" s="1">
        <v>0.1</v>
      </c>
      <c r="H1042" s="2">
        <f t="shared" si="491"/>
        <v>107.36</v>
      </c>
      <c r="I1042" s="15" t="s">
        <v>28</v>
      </c>
      <c r="J1042" s="95">
        <v>3.35</v>
      </c>
      <c r="K1042" s="96">
        <f t="shared" si="488"/>
        <v>359.65600000000001</v>
      </c>
      <c r="L1042" s="96">
        <v>1.6500000000000001</v>
      </c>
      <c r="M1042" s="96">
        <f t="shared" si="489"/>
        <v>177.14400000000001</v>
      </c>
      <c r="N1042" s="95">
        <v>5</v>
      </c>
      <c r="O1042" s="4">
        <f t="shared" si="490"/>
        <v>536.79999999999995</v>
      </c>
      <c r="P1042" s="9"/>
    </row>
    <row r="1043" spans="1:16" s="8" customFormat="1" ht="14.4" x14ac:dyDescent="0.25">
      <c r="A1043" s="35">
        <f>IF(I1043&lt;&gt;"",1+MAX($A$1:A1042),"")</f>
        <v>750</v>
      </c>
      <c r="B1043" s="37" t="s">
        <v>766</v>
      </c>
      <c r="C1043" s="37" t="s">
        <v>767</v>
      </c>
      <c r="E1043" s="33" t="s">
        <v>745</v>
      </c>
      <c r="F1043" s="6">
        <f>F1038*1</f>
        <v>24.4</v>
      </c>
      <c r="G1043" s="1">
        <v>0.1</v>
      </c>
      <c r="H1043" s="2">
        <f t="shared" si="491"/>
        <v>26.84</v>
      </c>
      <c r="I1043" s="15" t="s">
        <v>28</v>
      </c>
      <c r="J1043" s="96">
        <v>2.48</v>
      </c>
      <c r="K1043" s="96">
        <f t="shared" si="488"/>
        <v>66.563199999999995</v>
      </c>
      <c r="L1043" s="96">
        <v>1.52</v>
      </c>
      <c r="M1043" s="96">
        <f t="shared" si="489"/>
        <v>40.796799999999998</v>
      </c>
      <c r="N1043" s="95">
        <v>4</v>
      </c>
      <c r="O1043" s="4">
        <f t="shared" si="490"/>
        <v>107.36</v>
      </c>
      <c r="P1043" s="9"/>
    </row>
    <row r="1044" spans="1:16" s="8" customFormat="1" ht="14.4" x14ac:dyDescent="0.25">
      <c r="A1044" s="35">
        <f>IF(I1044&lt;&gt;"",1+MAX($A$1:A1043),"")</f>
        <v>751</v>
      </c>
      <c r="B1044" s="37" t="s">
        <v>766</v>
      </c>
      <c r="C1044" s="37" t="s">
        <v>767</v>
      </c>
      <c r="E1044" s="33" t="s">
        <v>746</v>
      </c>
      <c r="F1044" s="6">
        <f>F1038*2</f>
        <v>48.8</v>
      </c>
      <c r="G1044" s="1">
        <v>0.1</v>
      </c>
      <c r="H1044" s="2">
        <f t="shared" si="491"/>
        <v>53.68</v>
      </c>
      <c r="I1044" s="15" t="s">
        <v>28</v>
      </c>
      <c r="J1044" s="96">
        <v>2.48</v>
      </c>
      <c r="K1044" s="96">
        <f t="shared" si="488"/>
        <v>133.12639999999999</v>
      </c>
      <c r="L1044" s="96">
        <v>1.52</v>
      </c>
      <c r="M1044" s="96">
        <f t="shared" si="489"/>
        <v>81.593599999999995</v>
      </c>
      <c r="N1044" s="95">
        <v>4</v>
      </c>
      <c r="O1044" s="4">
        <f t="shared" si="490"/>
        <v>214.72</v>
      </c>
      <c r="P1044" s="9"/>
    </row>
    <row r="1045" spans="1:16" s="8" customFormat="1" ht="14.4" x14ac:dyDescent="0.25">
      <c r="A1045" s="35">
        <f>IF(I1045&lt;&gt;"",1+MAX($A$1:A1044),"")</f>
        <v>752</v>
      </c>
      <c r="B1045" s="37" t="s">
        <v>766</v>
      </c>
      <c r="C1045" s="37" t="s">
        <v>767</v>
      </c>
      <c r="E1045" s="33" t="s">
        <v>822</v>
      </c>
      <c r="F1045" s="6">
        <f>F1038/1.33</f>
        <v>18.345864661654133</v>
      </c>
      <c r="G1045" s="1">
        <v>0</v>
      </c>
      <c r="H1045" s="2">
        <f t="shared" si="491"/>
        <v>18.345864661654133</v>
      </c>
      <c r="I1045" s="15" t="s">
        <v>35</v>
      </c>
      <c r="J1045" s="96">
        <v>22.94</v>
      </c>
      <c r="K1045" s="96">
        <f t="shared" si="488"/>
        <v>420.85413533834583</v>
      </c>
      <c r="L1045" s="96">
        <v>14.06</v>
      </c>
      <c r="M1045" s="96">
        <f t="shared" si="489"/>
        <v>257.94285714285712</v>
      </c>
      <c r="N1045" s="95">
        <v>37</v>
      </c>
      <c r="O1045" s="4">
        <f t="shared" si="490"/>
        <v>678.79699248120289</v>
      </c>
      <c r="P1045" s="9"/>
    </row>
    <row r="1046" spans="1:16" x14ac:dyDescent="0.25">
      <c r="A1046" s="35" t="str">
        <f>IF(I1046&lt;&gt;"",1+MAX($A$1:A1045),"")</f>
        <v/>
      </c>
      <c r="B1046" s="66"/>
      <c r="C1046" s="67"/>
      <c r="D1046" s="23"/>
      <c r="E1046" s="24"/>
      <c r="F1046" s="56"/>
      <c r="G1046" s="8"/>
      <c r="H1046" s="8"/>
      <c r="J1046" s="40"/>
      <c r="K1046" s="40"/>
      <c r="L1046" s="40"/>
      <c r="M1046" s="40"/>
      <c r="N1046" s="8"/>
      <c r="O1046" s="8"/>
      <c r="P1046" s="9"/>
    </row>
    <row r="1047" spans="1:16" x14ac:dyDescent="0.25">
      <c r="A1047" s="35" t="str">
        <f>IF(I1047&lt;&gt;"",1+MAX($A$1:A1046),"")</f>
        <v/>
      </c>
      <c r="B1047" s="66"/>
      <c r="C1047" s="67"/>
      <c r="D1047" s="47"/>
      <c r="E1047" s="55" t="s">
        <v>827</v>
      </c>
      <c r="F1047" s="83">
        <v>12.25</v>
      </c>
      <c r="G1047" s="81">
        <v>9.25</v>
      </c>
      <c r="H1047" s="8"/>
      <c r="J1047" s="40"/>
      <c r="K1047" s="40"/>
      <c r="L1047" s="40"/>
      <c r="M1047" s="40"/>
      <c r="N1047" s="8"/>
      <c r="O1047" s="8"/>
      <c r="P1047" s="25"/>
    </row>
    <row r="1048" spans="1:16" x14ac:dyDescent="0.25">
      <c r="A1048" s="35" t="str">
        <f>IF(I1048&lt;&gt;"",1+MAX($A$1:A1047),"")</f>
        <v/>
      </c>
      <c r="B1048" s="66"/>
      <c r="C1048" s="67"/>
      <c r="D1048" s="8"/>
      <c r="E1048" s="33"/>
      <c r="F1048" s="56"/>
      <c r="G1048" s="8"/>
      <c r="H1048" s="8"/>
      <c r="J1048" s="40"/>
      <c r="K1048" s="40"/>
      <c r="L1048" s="40"/>
      <c r="M1048" s="40"/>
      <c r="N1048" s="8"/>
      <c r="O1048" s="8"/>
      <c r="P1048" s="25"/>
    </row>
    <row r="1049" spans="1:16" s="8" customFormat="1" ht="14.4" x14ac:dyDescent="0.25">
      <c r="A1049" s="35">
        <f>IF(I1049&lt;&gt;"",1+MAX($A$1:A1048),"")</f>
        <v>753</v>
      </c>
      <c r="B1049" s="37" t="s">
        <v>766</v>
      </c>
      <c r="C1049" s="37" t="s">
        <v>767</v>
      </c>
      <c r="E1049" s="33" t="s">
        <v>742</v>
      </c>
      <c r="F1049" s="6">
        <f>F1047*G1047*1/32</f>
        <v>3.541015625</v>
      </c>
      <c r="G1049" s="1">
        <v>0</v>
      </c>
      <c r="H1049" s="2">
        <f>F1049*(1+G1049)</f>
        <v>3.541015625</v>
      </c>
      <c r="I1049" s="15" t="s">
        <v>35</v>
      </c>
      <c r="J1049" s="95">
        <v>62</v>
      </c>
      <c r="K1049" s="96">
        <f t="shared" ref="K1049:K1055" si="492">J1049*H1049</f>
        <v>219.54296875</v>
      </c>
      <c r="L1049" s="96">
        <v>14</v>
      </c>
      <c r="M1049" s="96">
        <f t="shared" ref="M1049:M1055" si="493">L1049*H1049</f>
        <v>49.57421875</v>
      </c>
      <c r="N1049" s="95">
        <v>76</v>
      </c>
      <c r="O1049" s="4">
        <f t="shared" ref="O1049:O1055" si="494">N1049*H1049</f>
        <v>269.1171875</v>
      </c>
      <c r="P1049" s="9"/>
    </row>
    <row r="1050" spans="1:16" s="8" customFormat="1" ht="14.4" x14ac:dyDescent="0.25">
      <c r="A1050" s="35">
        <f>IF(I1050&lt;&gt;"",1+MAX($A$1:A1049),"")</f>
        <v>754</v>
      </c>
      <c r="B1050" s="37" t="s">
        <v>766</v>
      </c>
      <c r="C1050" s="37" t="s">
        <v>767</v>
      </c>
      <c r="E1050" s="33" t="s">
        <v>749</v>
      </c>
      <c r="F1050" s="6">
        <f>F1047*G1047/32</f>
        <v>3.541015625</v>
      </c>
      <c r="G1050" s="1">
        <v>0</v>
      </c>
      <c r="H1050" s="2">
        <f>F1050*(1+G1050)</f>
        <v>3.541015625</v>
      </c>
      <c r="I1050" s="15" t="s">
        <v>35</v>
      </c>
      <c r="J1050" s="95">
        <v>70</v>
      </c>
      <c r="K1050" s="96">
        <f t="shared" si="492"/>
        <v>247.87109375</v>
      </c>
      <c r="L1050" s="96">
        <v>20</v>
      </c>
      <c r="M1050" s="96">
        <f t="shared" si="493"/>
        <v>70.8203125</v>
      </c>
      <c r="N1050" s="95">
        <v>90</v>
      </c>
      <c r="O1050" s="4">
        <f t="shared" si="494"/>
        <v>318.69140625</v>
      </c>
      <c r="P1050" s="9"/>
    </row>
    <row r="1051" spans="1:16" s="8" customFormat="1" ht="14.4" x14ac:dyDescent="0.25">
      <c r="A1051" s="35">
        <f>IF(I1051&lt;&gt;"",1+MAX($A$1:A1050),"")</f>
        <v>755</v>
      </c>
      <c r="B1051" s="37" t="s">
        <v>766</v>
      </c>
      <c r="C1051" s="37" t="s">
        <v>767</v>
      </c>
      <c r="E1051" s="33" t="s">
        <v>764</v>
      </c>
      <c r="F1051" s="6">
        <f>F1047*G1047</f>
        <v>113.3125</v>
      </c>
      <c r="G1051" s="1">
        <v>0.1</v>
      </c>
      <c r="H1051" s="2">
        <f t="shared" ref="H1051:H1055" si="495">F1051*(1+G1051)</f>
        <v>124.64375000000001</v>
      </c>
      <c r="I1051" s="15" t="s">
        <v>27</v>
      </c>
      <c r="J1051" s="93">
        <v>0.79359999999999997</v>
      </c>
      <c r="K1051" s="94">
        <f t="shared" si="492"/>
        <v>98.917280000000005</v>
      </c>
      <c r="L1051" s="94">
        <v>0.4864</v>
      </c>
      <c r="M1051" s="94">
        <f t="shared" si="493"/>
        <v>60.626720000000006</v>
      </c>
      <c r="N1051" s="97">
        <v>1.28</v>
      </c>
      <c r="O1051" s="4">
        <f t="shared" si="494"/>
        <v>159.54400000000001</v>
      </c>
      <c r="P1051" s="9"/>
    </row>
    <row r="1052" spans="1:16" s="8" customFormat="1" ht="14.4" x14ac:dyDescent="0.25">
      <c r="A1052" s="35">
        <f>IF(I1052&lt;&gt;"",1+MAX($A$1:A1051),"")</f>
        <v>756</v>
      </c>
      <c r="B1052" s="37" t="s">
        <v>766</v>
      </c>
      <c r="C1052" s="37" t="s">
        <v>767</v>
      </c>
      <c r="E1052" s="33" t="s">
        <v>744</v>
      </c>
      <c r="F1052" s="6">
        <f>F1047*4</f>
        <v>49</v>
      </c>
      <c r="G1052" s="1">
        <v>0.1</v>
      </c>
      <c r="H1052" s="2">
        <f t="shared" si="495"/>
        <v>53.900000000000006</v>
      </c>
      <c r="I1052" s="15" t="s">
        <v>28</v>
      </c>
      <c r="J1052" s="95">
        <v>3.35</v>
      </c>
      <c r="K1052" s="96">
        <f t="shared" si="492"/>
        <v>180.56500000000003</v>
      </c>
      <c r="L1052" s="96">
        <v>1.6500000000000001</v>
      </c>
      <c r="M1052" s="96">
        <f t="shared" si="493"/>
        <v>88.935000000000016</v>
      </c>
      <c r="N1052" s="95">
        <v>5</v>
      </c>
      <c r="O1052" s="4">
        <f t="shared" si="494"/>
        <v>269.5</v>
      </c>
      <c r="P1052" s="9"/>
    </row>
    <row r="1053" spans="1:16" s="8" customFormat="1" ht="14.4" x14ac:dyDescent="0.25">
      <c r="A1053" s="35">
        <f>IF(I1053&lt;&gt;"",1+MAX($A$1:A1052),"")</f>
        <v>757</v>
      </c>
      <c r="B1053" s="37" t="s">
        <v>766</v>
      </c>
      <c r="C1053" s="37" t="s">
        <v>767</v>
      </c>
      <c r="E1053" s="33" t="s">
        <v>745</v>
      </c>
      <c r="F1053" s="6">
        <f>F1047*1</f>
        <v>12.25</v>
      </c>
      <c r="G1053" s="1">
        <v>0.1</v>
      </c>
      <c r="H1053" s="2">
        <f t="shared" si="495"/>
        <v>13.475000000000001</v>
      </c>
      <c r="I1053" s="15" t="s">
        <v>28</v>
      </c>
      <c r="J1053" s="96">
        <v>2.48</v>
      </c>
      <c r="K1053" s="96">
        <f t="shared" si="492"/>
        <v>33.418000000000006</v>
      </c>
      <c r="L1053" s="96">
        <v>1.52</v>
      </c>
      <c r="M1053" s="96">
        <f t="shared" si="493"/>
        <v>20.482000000000003</v>
      </c>
      <c r="N1053" s="95">
        <v>4</v>
      </c>
      <c r="O1053" s="4">
        <f t="shared" si="494"/>
        <v>53.900000000000006</v>
      </c>
      <c r="P1053" s="9"/>
    </row>
    <row r="1054" spans="1:16" s="8" customFormat="1" ht="14.4" x14ac:dyDescent="0.25">
      <c r="A1054" s="35">
        <f>IF(I1054&lt;&gt;"",1+MAX($A$1:A1053),"")</f>
        <v>758</v>
      </c>
      <c r="B1054" s="37" t="s">
        <v>766</v>
      </c>
      <c r="C1054" s="37" t="s">
        <v>767</v>
      </c>
      <c r="E1054" s="33" t="s">
        <v>746</v>
      </c>
      <c r="F1054" s="6">
        <f>F1047*2</f>
        <v>24.5</v>
      </c>
      <c r="G1054" s="1">
        <v>0.1</v>
      </c>
      <c r="H1054" s="2">
        <f t="shared" si="495"/>
        <v>26.950000000000003</v>
      </c>
      <c r="I1054" s="15" t="s">
        <v>28</v>
      </c>
      <c r="J1054" s="96">
        <v>2.48</v>
      </c>
      <c r="K1054" s="96">
        <f t="shared" si="492"/>
        <v>66.836000000000013</v>
      </c>
      <c r="L1054" s="96">
        <v>1.52</v>
      </c>
      <c r="M1054" s="96">
        <f t="shared" si="493"/>
        <v>40.964000000000006</v>
      </c>
      <c r="N1054" s="95">
        <v>4</v>
      </c>
      <c r="O1054" s="4">
        <f t="shared" si="494"/>
        <v>107.80000000000001</v>
      </c>
      <c r="P1054" s="9"/>
    </row>
    <row r="1055" spans="1:16" s="8" customFormat="1" ht="14.4" x14ac:dyDescent="0.25">
      <c r="A1055" s="35">
        <f>IF(I1055&lt;&gt;"",1+MAX($A$1:A1054),"")</f>
        <v>759</v>
      </c>
      <c r="B1055" s="37" t="s">
        <v>766</v>
      </c>
      <c r="C1055" s="37" t="s">
        <v>767</v>
      </c>
      <c r="E1055" s="33" t="s">
        <v>822</v>
      </c>
      <c r="F1055" s="6">
        <f>F1047/1.33</f>
        <v>9.2105263157894726</v>
      </c>
      <c r="G1055" s="1">
        <v>0</v>
      </c>
      <c r="H1055" s="2">
        <f t="shared" si="495"/>
        <v>9.2105263157894726</v>
      </c>
      <c r="I1055" s="15" t="s">
        <v>35</v>
      </c>
      <c r="J1055" s="96">
        <v>22.94</v>
      </c>
      <c r="K1055" s="96">
        <f t="shared" si="492"/>
        <v>211.28947368421052</v>
      </c>
      <c r="L1055" s="96">
        <v>14.06</v>
      </c>
      <c r="M1055" s="96">
        <f t="shared" si="493"/>
        <v>129.5</v>
      </c>
      <c r="N1055" s="95">
        <v>37</v>
      </c>
      <c r="O1055" s="4">
        <f t="shared" si="494"/>
        <v>340.78947368421046</v>
      </c>
      <c r="P1055" s="9"/>
    </row>
    <row r="1056" spans="1:16" x14ac:dyDescent="0.25">
      <c r="A1056" s="35" t="str">
        <f>IF(I1056&lt;&gt;"",1+MAX($A$1:A1055),"")</f>
        <v/>
      </c>
      <c r="B1056" s="66"/>
      <c r="C1056" s="67"/>
      <c r="D1056" s="23"/>
      <c r="E1056" s="24"/>
      <c r="F1056" s="56"/>
      <c r="G1056" s="8"/>
      <c r="H1056" s="8"/>
      <c r="J1056" s="40"/>
      <c r="K1056" s="40"/>
      <c r="L1056" s="40"/>
      <c r="M1056" s="40"/>
      <c r="N1056" s="8"/>
      <c r="O1056" s="8"/>
      <c r="P1056" s="9"/>
    </row>
    <row r="1057" spans="1:16" x14ac:dyDescent="0.25">
      <c r="A1057" s="35" t="str">
        <f>IF(I1057&lt;&gt;"",1+MAX($A$1:A1056),"")</f>
        <v/>
      </c>
      <c r="B1057" s="66"/>
      <c r="C1057" s="67"/>
      <c r="D1057" s="47"/>
      <c r="E1057" s="55" t="s">
        <v>763</v>
      </c>
      <c r="F1057" s="83">
        <v>5.38</v>
      </c>
      <c r="G1057" s="81">
        <v>11.5</v>
      </c>
      <c r="H1057" s="8"/>
      <c r="J1057" s="40"/>
      <c r="K1057" s="40"/>
      <c r="L1057" s="40"/>
      <c r="M1057" s="40"/>
      <c r="N1057" s="8"/>
      <c r="O1057" s="8"/>
      <c r="P1057" s="25"/>
    </row>
    <row r="1058" spans="1:16" x14ac:dyDescent="0.25">
      <c r="A1058" s="35" t="str">
        <f>IF(I1058&lt;&gt;"",1+MAX($A$1:A1057),"")</f>
        <v/>
      </c>
      <c r="B1058" s="66"/>
      <c r="C1058" s="67"/>
      <c r="D1058" s="8"/>
      <c r="E1058" s="33"/>
      <c r="F1058" s="6"/>
      <c r="G1058" s="8"/>
      <c r="H1058" s="8"/>
      <c r="J1058" s="40"/>
      <c r="K1058" s="40"/>
      <c r="L1058" s="40"/>
      <c r="M1058" s="40"/>
      <c r="N1058" s="8"/>
      <c r="O1058" s="8"/>
      <c r="P1058" s="25"/>
    </row>
    <row r="1059" spans="1:16" s="8" customFormat="1" ht="14.4" x14ac:dyDescent="0.25">
      <c r="A1059" s="35">
        <f>IF(I1059&lt;&gt;"",1+MAX($A$1:A1058),"")</f>
        <v>760</v>
      </c>
      <c r="B1059" s="37" t="s">
        <v>766</v>
      </c>
      <c r="C1059" s="37" t="s">
        <v>767</v>
      </c>
      <c r="E1059" s="33" t="s">
        <v>755</v>
      </c>
      <c r="F1059" s="6">
        <f>F1057*G1057*2/32</f>
        <v>3.8668749999999998</v>
      </c>
      <c r="G1059" s="1">
        <v>0</v>
      </c>
      <c r="H1059" s="2">
        <f>F1059*(1+G1059)</f>
        <v>3.8668749999999998</v>
      </c>
      <c r="I1059" s="15" t="s">
        <v>35</v>
      </c>
      <c r="J1059" s="95">
        <v>62</v>
      </c>
      <c r="K1059" s="96">
        <f t="shared" ref="K1059:K1064" si="496">J1059*H1059</f>
        <v>239.74625</v>
      </c>
      <c r="L1059" s="96">
        <v>14</v>
      </c>
      <c r="M1059" s="96">
        <f t="shared" ref="M1059:M1064" si="497">L1059*H1059</f>
        <v>54.136249999999997</v>
      </c>
      <c r="N1059" s="95">
        <v>76</v>
      </c>
      <c r="O1059" s="4">
        <f t="shared" ref="O1059:O1064" si="498">N1059*H1059</f>
        <v>293.88249999999999</v>
      </c>
      <c r="P1059" s="9"/>
    </row>
    <row r="1060" spans="1:16" s="8" customFormat="1" ht="14.4" x14ac:dyDescent="0.25">
      <c r="A1060" s="35">
        <f>IF(I1060&lt;&gt;"",1+MAX($A$1:A1059),"")</f>
        <v>761</v>
      </c>
      <c r="B1060" s="37" t="s">
        <v>766</v>
      </c>
      <c r="C1060" s="37" t="s">
        <v>767</v>
      </c>
      <c r="E1060" s="33" t="s">
        <v>764</v>
      </c>
      <c r="F1060" s="6">
        <f>F1057*G1057</f>
        <v>61.87</v>
      </c>
      <c r="G1060" s="1">
        <v>0.1</v>
      </c>
      <c r="H1060" s="2">
        <f t="shared" ref="H1060:H1064" si="499">F1060*(1+G1060)</f>
        <v>68.057000000000002</v>
      </c>
      <c r="I1060" s="15" t="s">
        <v>27</v>
      </c>
      <c r="J1060" s="93">
        <v>0.79359999999999997</v>
      </c>
      <c r="K1060" s="94">
        <f t="shared" si="496"/>
        <v>54.010035199999997</v>
      </c>
      <c r="L1060" s="94">
        <v>0.4864</v>
      </c>
      <c r="M1060" s="94">
        <f t="shared" si="497"/>
        <v>33.102924800000004</v>
      </c>
      <c r="N1060" s="97">
        <v>1.28</v>
      </c>
      <c r="O1060" s="4">
        <f t="shared" si="498"/>
        <v>87.112960000000001</v>
      </c>
      <c r="P1060" s="9"/>
    </row>
    <row r="1061" spans="1:16" s="8" customFormat="1" ht="14.4" x14ac:dyDescent="0.25">
      <c r="A1061" s="35">
        <f>IF(I1061&lt;&gt;"",1+MAX($A$1:A1060),"")</f>
        <v>762</v>
      </c>
      <c r="B1061" s="37" t="s">
        <v>766</v>
      </c>
      <c r="C1061" s="37" t="s">
        <v>767</v>
      </c>
      <c r="E1061" s="33" t="s">
        <v>744</v>
      </c>
      <c r="F1061" s="6">
        <f>F1057*4</f>
        <v>21.52</v>
      </c>
      <c r="G1061" s="1">
        <v>0.1</v>
      </c>
      <c r="H1061" s="2">
        <f t="shared" si="499"/>
        <v>23.672000000000001</v>
      </c>
      <c r="I1061" s="15" t="s">
        <v>28</v>
      </c>
      <c r="J1061" s="95">
        <v>3.35</v>
      </c>
      <c r="K1061" s="96">
        <f t="shared" si="496"/>
        <v>79.301200000000009</v>
      </c>
      <c r="L1061" s="96">
        <v>1.6500000000000001</v>
      </c>
      <c r="M1061" s="96">
        <f t="shared" si="497"/>
        <v>39.058800000000005</v>
      </c>
      <c r="N1061" s="95">
        <v>5</v>
      </c>
      <c r="O1061" s="4">
        <f t="shared" si="498"/>
        <v>118.36</v>
      </c>
      <c r="P1061" s="9"/>
    </row>
    <row r="1062" spans="1:16" s="8" customFormat="1" ht="14.4" x14ac:dyDescent="0.25">
      <c r="A1062" s="35">
        <f>IF(I1062&lt;&gt;"",1+MAX($A$1:A1061),"")</f>
        <v>763</v>
      </c>
      <c r="B1062" s="37" t="s">
        <v>766</v>
      </c>
      <c r="C1062" s="37" t="s">
        <v>767</v>
      </c>
      <c r="E1062" s="33" t="s">
        <v>745</v>
      </c>
      <c r="F1062" s="6">
        <f>F1057*1</f>
        <v>5.38</v>
      </c>
      <c r="G1062" s="1">
        <v>0.1</v>
      </c>
      <c r="H1062" s="2">
        <f t="shared" si="499"/>
        <v>5.9180000000000001</v>
      </c>
      <c r="I1062" s="15" t="s">
        <v>28</v>
      </c>
      <c r="J1062" s="96">
        <v>2.48</v>
      </c>
      <c r="K1062" s="96">
        <f t="shared" si="496"/>
        <v>14.676640000000001</v>
      </c>
      <c r="L1062" s="96">
        <v>1.52</v>
      </c>
      <c r="M1062" s="96">
        <f t="shared" si="497"/>
        <v>8.9953599999999998</v>
      </c>
      <c r="N1062" s="95">
        <v>4</v>
      </c>
      <c r="O1062" s="4">
        <f t="shared" si="498"/>
        <v>23.672000000000001</v>
      </c>
      <c r="P1062" s="9"/>
    </row>
    <row r="1063" spans="1:16" s="8" customFormat="1" ht="14.4" x14ac:dyDescent="0.25">
      <c r="A1063" s="35">
        <f>IF(I1063&lt;&gt;"",1+MAX($A$1:A1062),"")</f>
        <v>764</v>
      </c>
      <c r="B1063" s="37" t="s">
        <v>766</v>
      </c>
      <c r="C1063" s="37" t="s">
        <v>767</v>
      </c>
      <c r="E1063" s="33" t="s">
        <v>746</v>
      </c>
      <c r="F1063" s="6">
        <f>F1057*2</f>
        <v>10.76</v>
      </c>
      <c r="G1063" s="1">
        <v>0.1</v>
      </c>
      <c r="H1063" s="2">
        <f t="shared" si="499"/>
        <v>11.836</v>
      </c>
      <c r="I1063" s="15" t="s">
        <v>28</v>
      </c>
      <c r="J1063" s="96">
        <v>2.48</v>
      </c>
      <c r="K1063" s="96">
        <f t="shared" si="496"/>
        <v>29.353280000000002</v>
      </c>
      <c r="L1063" s="96">
        <v>1.52</v>
      </c>
      <c r="M1063" s="96">
        <f t="shared" si="497"/>
        <v>17.99072</v>
      </c>
      <c r="N1063" s="95">
        <v>4</v>
      </c>
      <c r="O1063" s="4">
        <f t="shared" si="498"/>
        <v>47.344000000000001</v>
      </c>
      <c r="P1063" s="9"/>
    </row>
    <row r="1064" spans="1:16" s="8" customFormat="1" ht="14.4" x14ac:dyDescent="0.25">
      <c r="A1064" s="35">
        <f>IF(I1064&lt;&gt;"",1+MAX($A$1:A1063),"")</f>
        <v>765</v>
      </c>
      <c r="B1064" s="37" t="s">
        <v>766</v>
      </c>
      <c r="C1064" s="37" t="s">
        <v>767</v>
      </c>
      <c r="E1064" s="33" t="s">
        <v>825</v>
      </c>
      <c r="F1064" s="6">
        <f>F1057/1.33</f>
        <v>4.0451127819548871</v>
      </c>
      <c r="G1064" s="1">
        <v>0</v>
      </c>
      <c r="H1064" s="2">
        <f t="shared" si="499"/>
        <v>4.0451127819548871</v>
      </c>
      <c r="I1064" s="15" t="s">
        <v>35</v>
      </c>
      <c r="J1064" s="96">
        <v>28.52</v>
      </c>
      <c r="K1064" s="96">
        <f t="shared" si="496"/>
        <v>115.36661654135338</v>
      </c>
      <c r="L1064" s="96">
        <v>17.48</v>
      </c>
      <c r="M1064" s="96">
        <f t="shared" si="497"/>
        <v>70.708571428571432</v>
      </c>
      <c r="N1064" s="95">
        <v>46</v>
      </c>
      <c r="O1064" s="4">
        <f t="shared" si="498"/>
        <v>186.0751879699248</v>
      </c>
      <c r="P1064" s="9"/>
    </row>
    <row r="1065" spans="1:16" x14ac:dyDescent="0.25">
      <c r="A1065" s="35" t="str">
        <f>IF(I1065&lt;&gt;"",1+MAX($A$1:A1064),"")</f>
        <v/>
      </c>
      <c r="B1065" s="66"/>
      <c r="C1065" s="67"/>
      <c r="D1065" s="23"/>
      <c r="E1065" s="24"/>
      <c r="F1065" s="56"/>
      <c r="G1065" s="8"/>
      <c r="H1065" s="8"/>
      <c r="J1065" s="40"/>
      <c r="K1065" s="40"/>
      <c r="L1065" s="40"/>
      <c r="M1065" s="40"/>
      <c r="N1065" s="8"/>
      <c r="O1065" s="8"/>
      <c r="P1065" s="9"/>
    </row>
    <row r="1066" spans="1:16" x14ac:dyDescent="0.25">
      <c r="A1066" s="35" t="str">
        <f>IF(I1066&lt;&gt;"",1+MAX($A$1:A1065),"")</f>
        <v/>
      </c>
      <c r="B1066" s="66"/>
      <c r="C1066" s="67"/>
      <c r="D1066" s="47"/>
      <c r="E1066" s="55" t="s">
        <v>827</v>
      </c>
      <c r="F1066" s="83">
        <v>7.87</v>
      </c>
      <c r="G1066" s="81">
        <v>11.5</v>
      </c>
      <c r="H1066" s="8"/>
      <c r="J1066" s="40"/>
      <c r="K1066" s="40"/>
      <c r="L1066" s="40"/>
      <c r="M1066" s="40"/>
      <c r="N1066" s="8"/>
      <c r="O1066" s="8"/>
      <c r="P1066" s="25"/>
    </row>
    <row r="1067" spans="1:16" x14ac:dyDescent="0.25">
      <c r="A1067" s="35" t="str">
        <f>IF(I1067&lt;&gt;"",1+MAX($A$1:A1066),"")</f>
        <v/>
      </c>
      <c r="B1067" s="66"/>
      <c r="C1067" s="67"/>
      <c r="D1067" s="8"/>
      <c r="E1067" s="33"/>
      <c r="F1067" s="56"/>
      <c r="G1067" s="8"/>
      <c r="H1067" s="8"/>
      <c r="J1067" s="40"/>
      <c r="K1067" s="40"/>
      <c r="L1067" s="40"/>
      <c r="M1067" s="40"/>
      <c r="N1067" s="8"/>
      <c r="O1067" s="8"/>
      <c r="P1067" s="25"/>
    </row>
    <row r="1068" spans="1:16" s="8" customFormat="1" ht="14.4" x14ac:dyDescent="0.25">
      <c r="A1068" s="35">
        <f>IF(I1068&lt;&gt;"",1+MAX($A$1:A1067),"")</f>
        <v>766</v>
      </c>
      <c r="B1068" s="37" t="s">
        <v>766</v>
      </c>
      <c r="C1068" s="37" t="s">
        <v>767</v>
      </c>
      <c r="E1068" s="33" t="s">
        <v>742</v>
      </c>
      <c r="F1068" s="6">
        <f>F1066*G1066*1/32</f>
        <v>2.8282812499999999</v>
      </c>
      <c r="G1068" s="1">
        <v>0</v>
      </c>
      <c r="H1068" s="2">
        <f>F1068*(1+G1068)</f>
        <v>2.8282812499999999</v>
      </c>
      <c r="I1068" s="15" t="s">
        <v>35</v>
      </c>
      <c r="J1068" s="95">
        <v>62</v>
      </c>
      <c r="K1068" s="96">
        <f t="shared" ref="K1068:K1074" si="500">J1068*H1068</f>
        <v>175.35343749999998</v>
      </c>
      <c r="L1068" s="96">
        <v>14</v>
      </c>
      <c r="M1068" s="96">
        <f t="shared" ref="M1068:M1074" si="501">L1068*H1068</f>
        <v>39.595937499999998</v>
      </c>
      <c r="N1068" s="95">
        <v>76</v>
      </c>
      <c r="O1068" s="4">
        <f t="shared" ref="O1068:O1074" si="502">N1068*H1068</f>
        <v>214.94937499999997</v>
      </c>
      <c r="P1068" s="9"/>
    </row>
    <row r="1069" spans="1:16" s="8" customFormat="1" ht="14.4" x14ac:dyDescent="0.25">
      <c r="A1069" s="35">
        <f>IF(I1069&lt;&gt;"",1+MAX($A$1:A1068),"")</f>
        <v>767</v>
      </c>
      <c r="B1069" s="37" t="s">
        <v>766</v>
      </c>
      <c r="C1069" s="37" t="s">
        <v>767</v>
      </c>
      <c r="E1069" s="33" t="s">
        <v>749</v>
      </c>
      <c r="F1069" s="6">
        <f>F1066*G1066/32</f>
        <v>2.8282812499999999</v>
      </c>
      <c r="G1069" s="1">
        <v>0</v>
      </c>
      <c r="H1069" s="2">
        <f>F1069*(1+G1069)</f>
        <v>2.8282812499999999</v>
      </c>
      <c r="I1069" s="15" t="s">
        <v>35</v>
      </c>
      <c r="J1069" s="95">
        <v>70</v>
      </c>
      <c r="K1069" s="96">
        <f t="shared" si="500"/>
        <v>197.97968749999998</v>
      </c>
      <c r="L1069" s="96">
        <v>20</v>
      </c>
      <c r="M1069" s="96">
        <f t="shared" si="501"/>
        <v>56.565624999999997</v>
      </c>
      <c r="N1069" s="95">
        <v>90</v>
      </c>
      <c r="O1069" s="4">
        <f t="shared" si="502"/>
        <v>254.54531249999999</v>
      </c>
      <c r="P1069" s="9"/>
    </row>
    <row r="1070" spans="1:16" s="8" customFormat="1" ht="14.4" x14ac:dyDescent="0.25">
      <c r="A1070" s="35">
        <f>IF(I1070&lt;&gt;"",1+MAX($A$1:A1069),"")</f>
        <v>768</v>
      </c>
      <c r="B1070" s="37" t="s">
        <v>766</v>
      </c>
      <c r="C1070" s="37" t="s">
        <v>767</v>
      </c>
      <c r="E1070" s="33" t="s">
        <v>764</v>
      </c>
      <c r="F1070" s="6">
        <f>F1066*G1066</f>
        <v>90.504999999999995</v>
      </c>
      <c r="G1070" s="1">
        <v>0.1</v>
      </c>
      <c r="H1070" s="2">
        <f t="shared" ref="H1070:H1074" si="503">F1070*(1+G1070)</f>
        <v>99.555500000000009</v>
      </c>
      <c r="I1070" s="15" t="s">
        <v>27</v>
      </c>
      <c r="J1070" s="93">
        <v>0.79359999999999997</v>
      </c>
      <c r="K1070" s="94">
        <f t="shared" si="500"/>
        <v>79.007244800000009</v>
      </c>
      <c r="L1070" s="94">
        <v>0.4864</v>
      </c>
      <c r="M1070" s="94">
        <f t="shared" si="501"/>
        <v>48.423795200000008</v>
      </c>
      <c r="N1070" s="97">
        <v>1.28</v>
      </c>
      <c r="O1070" s="4">
        <f t="shared" si="502"/>
        <v>127.43104000000001</v>
      </c>
      <c r="P1070" s="9"/>
    </row>
    <row r="1071" spans="1:16" s="8" customFormat="1" ht="14.4" x14ac:dyDescent="0.25">
      <c r="A1071" s="35">
        <f>IF(I1071&lt;&gt;"",1+MAX($A$1:A1070),"")</f>
        <v>769</v>
      </c>
      <c r="B1071" s="37" t="s">
        <v>766</v>
      </c>
      <c r="C1071" s="37" t="s">
        <v>767</v>
      </c>
      <c r="E1071" s="33" t="s">
        <v>744</v>
      </c>
      <c r="F1071" s="6">
        <f>F1066*4</f>
        <v>31.48</v>
      </c>
      <c r="G1071" s="1">
        <v>0.1</v>
      </c>
      <c r="H1071" s="2">
        <f t="shared" si="503"/>
        <v>34.628</v>
      </c>
      <c r="I1071" s="15" t="s">
        <v>28</v>
      </c>
      <c r="J1071" s="95">
        <v>3.35</v>
      </c>
      <c r="K1071" s="96">
        <f t="shared" si="500"/>
        <v>116.0038</v>
      </c>
      <c r="L1071" s="96">
        <v>1.6500000000000001</v>
      </c>
      <c r="M1071" s="96">
        <f t="shared" si="501"/>
        <v>57.136200000000002</v>
      </c>
      <c r="N1071" s="95">
        <v>5</v>
      </c>
      <c r="O1071" s="4">
        <f t="shared" si="502"/>
        <v>173.14</v>
      </c>
      <c r="P1071" s="9"/>
    </row>
    <row r="1072" spans="1:16" s="8" customFormat="1" ht="14.4" x14ac:dyDescent="0.25">
      <c r="A1072" s="35">
        <f>IF(I1072&lt;&gt;"",1+MAX($A$1:A1071),"")</f>
        <v>770</v>
      </c>
      <c r="B1072" s="37" t="s">
        <v>766</v>
      </c>
      <c r="C1072" s="37" t="s">
        <v>767</v>
      </c>
      <c r="E1072" s="33" t="s">
        <v>745</v>
      </c>
      <c r="F1072" s="6">
        <f>F1066*1</f>
        <v>7.87</v>
      </c>
      <c r="G1072" s="1">
        <v>0.1</v>
      </c>
      <c r="H1072" s="2">
        <f t="shared" si="503"/>
        <v>8.657</v>
      </c>
      <c r="I1072" s="15" t="s">
        <v>28</v>
      </c>
      <c r="J1072" s="96">
        <v>2.48</v>
      </c>
      <c r="K1072" s="96">
        <f t="shared" si="500"/>
        <v>21.469359999999998</v>
      </c>
      <c r="L1072" s="96">
        <v>1.52</v>
      </c>
      <c r="M1072" s="96">
        <f t="shared" si="501"/>
        <v>13.15864</v>
      </c>
      <c r="N1072" s="95">
        <v>4</v>
      </c>
      <c r="O1072" s="4">
        <f t="shared" si="502"/>
        <v>34.628</v>
      </c>
      <c r="P1072" s="9"/>
    </row>
    <row r="1073" spans="1:16" s="8" customFormat="1" ht="14.4" x14ac:dyDescent="0.25">
      <c r="A1073" s="35">
        <f>IF(I1073&lt;&gt;"",1+MAX($A$1:A1072),"")</f>
        <v>771</v>
      </c>
      <c r="B1073" s="37" t="s">
        <v>766</v>
      </c>
      <c r="C1073" s="37" t="s">
        <v>767</v>
      </c>
      <c r="E1073" s="33" t="s">
        <v>746</v>
      </c>
      <c r="F1073" s="6">
        <f>F1066*2</f>
        <v>15.74</v>
      </c>
      <c r="G1073" s="1">
        <v>0.1</v>
      </c>
      <c r="H1073" s="2">
        <f t="shared" si="503"/>
        <v>17.314</v>
      </c>
      <c r="I1073" s="15" t="s">
        <v>28</v>
      </c>
      <c r="J1073" s="96">
        <v>2.48</v>
      </c>
      <c r="K1073" s="96">
        <f t="shared" si="500"/>
        <v>42.938719999999996</v>
      </c>
      <c r="L1073" s="96">
        <v>1.52</v>
      </c>
      <c r="M1073" s="96">
        <f t="shared" si="501"/>
        <v>26.31728</v>
      </c>
      <c r="N1073" s="95">
        <v>4</v>
      </c>
      <c r="O1073" s="4">
        <f t="shared" si="502"/>
        <v>69.256</v>
      </c>
      <c r="P1073" s="9"/>
    </row>
    <row r="1074" spans="1:16" s="8" customFormat="1" ht="14.4" x14ac:dyDescent="0.25">
      <c r="A1074" s="35">
        <f>IF(I1074&lt;&gt;"",1+MAX($A$1:A1073),"")</f>
        <v>772</v>
      </c>
      <c r="B1074" s="37" t="s">
        <v>766</v>
      </c>
      <c r="C1074" s="37" t="s">
        <v>767</v>
      </c>
      <c r="E1074" s="33" t="s">
        <v>825</v>
      </c>
      <c r="F1074" s="6">
        <f>F1066/1.33</f>
        <v>5.9172932330827068</v>
      </c>
      <c r="G1074" s="1">
        <v>0</v>
      </c>
      <c r="H1074" s="2">
        <f t="shared" si="503"/>
        <v>5.9172932330827068</v>
      </c>
      <c r="I1074" s="15" t="s">
        <v>35</v>
      </c>
      <c r="J1074" s="96">
        <v>28.52</v>
      </c>
      <c r="K1074" s="96">
        <f t="shared" si="500"/>
        <v>168.76120300751879</v>
      </c>
      <c r="L1074" s="96">
        <v>17.48</v>
      </c>
      <c r="M1074" s="96">
        <f t="shared" si="501"/>
        <v>103.43428571428572</v>
      </c>
      <c r="N1074" s="95">
        <v>46</v>
      </c>
      <c r="O1074" s="4">
        <f t="shared" si="502"/>
        <v>272.19548872180451</v>
      </c>
      <c r="P1074" s="9"/>
    </row>
    <row r="1075" spans="1:16" s="8" customFormat="1" ht="14.4" x14ac:dyDescent="0.25">
      <c r="A1075" s="35" t="str">
        <f>IF(I1075&lt;&gt;"",1+MAX($A$1:A1074),"")</f>
        <v/>
      </c>
      <c r="B1075" s="37"/>
      <c r="C1075" s="29"/>
      <c r="E1075" s="33"/>
      <c r="F1075" s="6"/>
      <c r="G1075" s="1"/>
      <c r="H1075" s="2"/>
      <c r="I1075" s="15"/>
      <c r="J1075" s="3"/>
      <c r="K1075" s="40"/>
      <c r="L1075" s="40"/>
      <c r="M1075" s="40"/>
      <c r="N1075" s="3"/>
      <c r="O1075" s="4"/>
      <c r="P1075" s="9"/>
    </row>
    <row r="1076" spans="1:16" x14ac:dyDescent="0.25">
      <c r="A1076" s="35" t="str">
        <f>IF(I1076&lt;&gt;"",1+MAX($A$1:A1075),"")</f>
        <v/>
      </c>
      <c r="B1076" s="66"/>
      <c r="C1076" s="67"/>
      <c r="D1076" s="47"/>
      <c r="E1076" s="55" t="s">
        <v>828</v>
      </c>
      <c r="F1076" s="83">
        <v>12.49</v>
      </c>
      <c r="G1076" s="81">
        <v>9.25</v>
      </c>
      <c r="H1076" s="8"/>
      <c r="J1076" s="40"/>
      <c r="K1076" s="40"/>
      <c r="L1076" s="40"/>
      <c r="M1076" s="40"/>
      <c r="N1076" s="8"/>
      <c r="O1076" s="8"/>
      <c r="P1076" s="25"/>
    </row>
    <row r="1077" spans="1:16" x14ac:dyDescent="0.25">
      <c r="A1077" s="35" t="str">
        <f>IF(I1077&lt;&gt;"",1+MAX($A$1:A1076),"")</f>
        <v/>
      </c>
      <c r="B1077" s="66"/>
      <c r="C1077" s="67"/>
      <c r="D1077" s="8"/>
      <c r="E1077" s="33"/>
      <c r="F1077" s="56"/>
      <c r="G1077" s="8"/>
      <c r="H1077" s="8"/>
      <c r="J1077" s="40"/>
      <c r="K1077" s="40"/>
      <c r="L1077" s="40"/>
      <c r="M1077" s="40"/>
      <c r="N1077" s="8"/>
      <c r="O1077" s="8"/>
      <c r="P1077" s="25"/>
    </row>
    <row r="1078" spans="1:16" s="8" customFormat="1" ht="14.4" x14ac:dyDescent="0.25">
      <c r="A1078" s="35">
        <f>IF(I1078&lt;&gt;"",1+MAX($A$1:A1077),"")</f>
        <v>773</v>
      </c>
      <c r="B1078" s="37" t="s">
        <v>766</v>
      </c>
      <c r="C1078" s="37" t="s">
        <v>767</v>
      </c>
      <c r="E1078" s="33" t="s">
        <v>829</v>
      </c>
      <c r="F1078" s="6">
        <f>F1076*G1076*2/32</f>
        <v>7.2207812499999999</v>
      </c>
      <c r="G1078" s="1">
        <v>0</v>
      </c>
      <c r="H1078" s="2">
        <f>F1078*(1+G1078)</f>
        <v>7.2207812499999999</v>
      </c>
      <c r="I1078" s="15" t="s">
        <v>35</v>
      </c>
      <c r="J1078" s="95">
        <v>62</v>
      </c>
      <c r="K1078" s="96">
        <f t="shared" ref="K1078:K1084" si="504">J1078*H1078</f>
        <v>447.68843750000002</v>
      </c>
      <c r="L1078" s="96">
        <v>16</v>
      </c>
      <c r="M1078" s="96">
        <f t="shared" ref="M1078:M1084" si="505">L1078*H1078</f>
        <v>115.5325</v>
      </c>
      <c r="N1078" s="95">
        <v>78</v>
      </c>
      <c r="O1078" s="4">
        <f t="shared" ref="O1078:O1084" si="506">N1078*H1078</f>
        <v>563.22093749999999</v>
      </c>
      <c r="P1078" s="9"/>
    </row>
    <row r="1079" spans="1:16" s="8" customFormat="1" ht="14.4" x14ac:dyDescent="0.25">
      <c r="A1079" s="35">
        <f>IF(I1079&lt;&gt;"",1+MAX($A$1:A1078),"")</f>
        <v>774</v>
      </c>
      <c r="B1079" s="37" t="s">
        <v>766</v>
      </c>
      <c r="C1079" s="37" t="s">
        <v>767</v>
      </c>
      <c r="E1079" s="33" t="s">
        <v>818</v>
      </c>
      <c r="F1079" s="6">
        <f>F1076*G1076/32</f>
        <v>3.610390625</v>
      </c>
      <c r="G1079" s="1">
        <v>0</v>
      </c>
      <c r="H1079" s="2">
        <f>F1079*(1+G1079)</f>
        <v>3.610390625</v>
      </c>
      <c r="I1079" s="15" t="s">
        <v>35</v>
      </c>
      <c r="J1079" s="95">
        <v>90</v>
      </c>
      <c r="K1079" s="96">
        <f t="shared" si="504"/>
        <v>324.93515624999998</v>
      </c>
      <c r="L1079" s="96">
        <v>26</v>
      </c>
      <c r="M1079" s="96">
        <f t="shared" si="505"/>
        <v>93.870156249999994</v>
      </c>
      <c r="N1079" s="95">
        <v>116</v>
      </c>
      <c r="O1079" s="4">
        <f t="shared" si="506"/>
        <v>418.80531250000001</v>
      </c>
      <c r="P1079" s="9"/>
    </row>
    <row r="1080" spans="1:16" s="8" customFormat="1" ht="14.4" x14ac:dyDescent="0.25">
      <c r="A1080" s="35">
        <f>IF(I1080&lt;&gt;"",1+MAX($A$1:A1079),"")</f>
        <v>775</v>
      </c>
      <c r="B1080" s="37" t="s">
        <v>766</v>
      </c>
      <c r="C1080" s="37" t="s">
        <v>767</v>
      </c>
      <c r="E1080" s="33" t="s">
        <v>756</v>
      </c>
      <c r="F1080" s="6">
        <f>F1076*G1076</f>
        <v>115.5325</v>
      </c>
      <c r="G1080" s="1">
        <v>0.1</v>
      </c>
      <c r="H1080" s="2">
        <f t="shared" ref="H1080:H1084" si="507">F1080*(1+G1080)</f>
        <v>127.08575</v>
      </c>
      <c r="I1080" s="15" t="s">
        <v>27</v>
      </c>
      <c r="J1080" s="93">
        <v>0.74399999999999999</v>
      </c>
      <c r="K1080" s="94">
        <f t="shared" si="504"/>
        <v>94.551798000000005</v>
      </c>
      <c r="L1080" s="94">
        <v>0.45599999999999996</v>
      </c>
      <c r="M1080" s="94">
        <f t="shared" si="505"/>
        <v>57.951101999999999</v>
      </c>
      <c r="N1080" s="97">
        <v>1.2</v>
      </c>
      <c r="O1080" s="4">
        <f t="shared" si="506"/>
        <v>152.50290000000001</v>
      </c>
      <c r="P1080" s="9"/>
    </row>
    <row r="1081" spans="1:16" s="8" customFormat="1" ht="14.4" x14ac:dyDescent="0.25">
      <c r="A1081" s="35">
        <f>IF(I1081&lt;&gt;"",1+MAX($A$1:A1080),"")</f>
        <v>776</v>
      </c>
      <c r="B1081" s="37" t="s">
        <v>766</v>
      </c>
      <c r="C1081" s="37" t="s">
        <v>767</v>
      </c>
      <c r="E1081" s="33" t="s">
        <v>830</v>
      </c>
      <c r="F1081" s="6">
        <f>F1076*4</f>
        <v>49.96</v>
      </c>
      <c r="G1081" s="1">
        <v>0.1</v>
      </c>
      <c r="H1081" s="2">
        <f t="shared" si="507"/>
        <v>54.956000000000003</v>
      </c>
      <c r="I1081" s="15" t="s">
        <v>28</v>
      </c>
      <c r="J1081" s="95">
        <v>4.0200000000000005</v>
      </c>
      <c r="K1081" s="96">
        <f t="shared" si="504"/>
        <v>220.92312000000004</v>
      </c>
      <c r="L1081" s="96">
        <v>1.98</v>
      </c>
      <c r="M1081" s="96">
        <f t="shared" si="505"/>
        <v>108.81288000000001</v>
      </c>
      <c r="N1081" s="95">
        <v>6</v>
      </c>
      <c r="O1081" s="4">
        <f t="shared" si="506"/>
        <v>329.73599999999999</v>
      </c>
      <c r="P1081" s="9"/>
    </row>
    <row r="1082" spans="1:16" s="8" customFormat="1" ht="14.4" x14ac:dyDescent="0.25">
      <c r="A1082" s="35">
        <f>IF(I1082&lt;&gt;"",1+MAX($A$1:A1081),"")</f>
        <v>777</v>
      </c>
      <c r="B1082" s="37" t="s">
        <v>766</v>
      </c>
      <c r="C1082" s="37" t="s">
        <v>767</v>
      </c>
      <c r="E1082" s="33" t="s">
        <v>757</v>
      </c>
      <c r="F1082" s="6">
        <f>F1076*1</f>
        <v>12.49</v>
      </c>
      <c r="G1082" s="1">
        <v>0.1</v>
      </c>
      <c r="H1082" s="2">
        <f t="shared" si="507"/>
        <v>13.739000000000001</v>
      </c>
      <c r="I1082" s="15" t="s">
        <v>28</v>
      </c>
      <c r="J1082" s="96">
        <v>1.8599999999999999</v>
      </c>
      <c r="K1082" s="96">
        <f t="shared" si="504"/>
        <v>25.554539999999999</v>
      </c>
      <c r="L1082" s="96">
        <v>1.1400000000000001</v>
      </c>
      <c r="M1082" s="96">
        <f t="shared" si="505"/>
        <v>15.662460000000003</v>
      </c>
      <c r="N1082" s="95">
        <v>3</v>
      </c>
      <c r="O1082" s="4">
        <f t="shared" si="506"/>
        <v>41.216999999999999</v>
      </c>
      <c r="P1082" s="9"/>
    </row>
    <row r="1083" spans="1:16" s="8" customFormat="1" ht="14.4" x14ac:dyDescent="0.25">
      <c r="A1083" s="35">
        <f>IF(I1083&lt;&gt;"",1+MAX($A$1:A1082),"")</f>
        <v>778</v>
      </c>
      <c r="B1083" s="37" t="s">
        <v>766</v>
      </c>
      <c r="C1083" s="37" t="s">
        <v>767</v>
      </c>
      <c r="E1083" s="33" t="s">
        <v>758</v>
      </c>
      <c r="F1083" s="6">
        <f>F1076*2</f>
        <v>24.98</v>
      </c>
      <c r="G1083" s="1">
        <v>0.1</v>
      </c>
      <c r="H1083" s="2">
        <f t="shared" si="507"/>
        <v>27.478000000000002</v>
      </c>
      <c r="I1083" s="15" t="s">
        <v>28</v>
      </c>
      <c r="J1083" s="96">
        <v>1.8599999999999999</v>
      </c>
      <c r="K1083" s="96">
        <f t="shared" si="504"/>
        <v>51.109079999999999</v>
      </c>
      <c r="L1083" s="96">
        <v>1.1400000000000001</v>
      </c>
      <c r="M1083" s="96">
        <f t="shared" si="505"/>
        <v>31.324920000000006</v>
      </c>
      <c r="N1083" s="95">
        <v>3</v>
      </c>
      <c r="O1083" s="4">
        <f t="shared" si="506"/>
        <v>82.433999999999997</v>
      </c>
      <c r="P1083" s="9"/>
    </row>
    <row r="1084" spans="1:16" s="8" customFormat="1" ht="14.4" x14ac:dyDescent="0.25">
      <c r="A1084" s="35">
        <f>IF(I1084&lt;&gt;"",1+MAX($A$1:A1083),"")</f>
        <v>779</v>
      </c>
      <c r="B1084" s="37" t="s">
        <v>766</v>
      </c>
      <c r="C1084" s="37" t="s">
        <v>767</v>
      </c>
      <c r="E1084" s="33" t="s">
        <v>819</v>
      </c>
      <c r="F1084" s="6">
        <f>F1076/1.33</f>
        <v>9.3909774436090228</v>
      </c>
      <c r="G1084" s="1">
        <v>0</v>
      </c>
      <c r="H1084" s="2">
        <f t="shared" si="507"/>
        <v>9.3909774436090228</v>
      </c>
      <c r="I1084" s="15" t="s">
        <v>35</v>
      </c>
      <c r="J1084" s="96">
        <v>17.204999999999998</v>
      </c>
      <c r="K1084" s="96">
        <f t="shared" si="504"/>
        <v>161.57176691729322</v>
      </c>
      <c r="L1084" s="96">
        <v>10.545</v>
      </c>
      <c r="M1084" s="96">
        <f t="shared" si="505"/>
        <v>99.027857142857144</v>
      </c>
      <c r="N1084" s="95">
        <v>27.75</v>
      </c>
      <c r="O1084" s="4">
        <f t="shared" si="506"/>
        <v>260.5996240601504</v>
      </c>
      <c r="P1084" s="9"/>
    </row>
    <row r="1085" spans="1:16" s="8" customFormat="1" ht="14.4" x14ac:dyDescent="0.25">
      <c r="A1085" s="35" t="str">
        <f>IF(I1085&lt;&gt;"",1+MAX($A$1:A1084),"")</f>
        <v/>
      </c>
      <c r="B1085" s="37"/>
      <c r="C1085" s="29"/>
      <c r="E1085" s="33"/>
      <c r="F1085" s="6"/>
      <c r="G1085" s="1"/>
      <c r="H1085" s="2"/>
      <c r="I1085" s="15"/>
      <c r="J1085" s="3"/>
      <c r="K1085" s="40"/>
      <c r="L1085" s="40"/>
      <c r="M1085" s="40"/>
      <c r="N1085" s="3"/>
      <c r="O1085" s="4"/>
      <c r="P1085" s="9"/>
    </row>
    <row r="1086" spans="1:16" x14ac:dyDescent="0.25">
      <c r="A1086" s="35" t="str">
        <f>IF(I1086&lt;&gt;"",1+MAX($A$1:A1085),"")</f>
        <v/>
      </c>
      <c r="B1086" s="66"/>
      <c r="C1086" s="67"/>
      <c r="D1086" s="47"/>
      <c r="E1086" s="55" t="s">
        <v>831</v>
      </c>
      <c r="F1086" s="83">
        <v>28.55</v>
      </c>
      <c r="G1086" s="81">
        <v>9.25</v>
      </c>
      <c r="H1086" s="8"/>
      <c r="J1086" s="40"/>
      <c r="K1086" s="40"/>
      <c r="L1086" s="40"/>
      <c r="M1086" s="40"/>
      <c r="N1086" s="8"/>
      <c r="O1086" s="8"/>
      <c r="P1086" s="25"/>
    </row>
    <row r="1087" spans="1:16" x14ac:dyDescent="0.25">
      <c r="A1087" s="35" t="str">
        <f>IF(I1087&lt;&gt;"",1+MAX($A$1:A1086),"")</f>
        <v/>
      </c>
      <c r="B1087" s="66"/>
      <c r="C1087" s="67"/>
      <c r="D1087" s="8"/>
      <c r="E1087" s="33"/>
      <c r="F1087" s="6"/>
      <c r="G1087" s="8"/>
      <c r="H1087" s="8"/>
      <c r="J1087" s="40"/>
      <c r="K1087" s="40"/>
      <c r="L1087" s="40"/>
      <c r="M1087" s="40"/>
      <c r="N1087" s="8"/>
      <c r="O1087" s="8"/>
      <c r="P1087" s="25"/>
    </row>
    <row r="1088" spans="1:16" s="8" customFormat="1" ht="14.4" x14ac:dyDescent="0.25">
      <c r="A1088" s="35">
        <f>IF(I1088&lt;&gt;"",1+MAX($A$1:A1087),"")</f>
        <v>780</v>
      </c>
      <c r="B1088" s="37" t="s">
        <v>766</v>
      </c>
      <c r="C1088" s="37" t="s">
        <v>767</v>
      </c>
      <c r="E1088" s="33" t="s">
        <v>829</v>
      </c>
      <c r="F1088" s="6">
        <f>F1086*G1086*2/32</f>
        <v>16.505468750000002</v>
      </c>
      <c r="G1088" s="1">
        <v>0</v>
      </c>
      <c r="H1088" s="2">
        <f>F1088*(1+G1088)</f>
        <v>16.505468750000002</v>
      </c>
      <c r="I1088" s="15" t="s">
        <v>35</v>
      </c>
      <c r="J1088" s="95">
        <v>62</v>
      </c>
      <c r="K1088" s="96">
        <f t="shared" ref="K1088:K1094" si="508">J1088*H1088</f>
        <v>1023.3390625000002</v>
      </c>
      <c r="L1088" s="96">
        <v>16</v>
      </c>
      <c r="M1088" s="96">
        <f t="shared" ref="M1088:M1094" si="509">L1088*H1088</f>
        <v>264.08750000000003</v>
      </c>
      <c r="N1088" s="95">
        <v>78</v>
      </c>
      <c r="O1088" s="4">
        <f t="shared" ref="O1088:O1094" si="510">N1088*H1088</f>
        <v>1287.4265625000003</v>
      </c>
      <c r="P1088" s="9"/>
    </row>
    <row r="1089" spans="1:16" s="8" customFormat="1" ht="14.4" x14ac:dyDescent="0.25">
      <c r="A1089" s="35">
        <f>IF(I1089&lt;&gt;"",1+MAX($A$1:A1088),"")</f>
        <v>781</v>
      </c>
      <c r="B1089" s="37" t="s">
        <v>766</v>
      </c>
      <c r="C1089" s="37" t="s">
        <v>767</v>
      </c>
      <c r="E1089" s="33" t="s">
        <v>818</v>
      </c>
      <c r="F1089" s="6">
        <f>F1086*G1086/32</f>
        <v>8.2527343750000011</v>
      </c>
      <c r="G1089" s="1">
        <v>0</v>
      </c>
      <c r="H1089" s="2">
        <f>F1089*(1+G1089)</f>
        <v>8.2527343750000011</v>
      </c>
      <c r="I1089" s="15" t="s">
        <v>35</v>
      </c>
      <c r="J1089" s="95">
        <v>90</v>
      </c>
      <c r="K1089" s="96">
        <f t="shared" si="508"/>
        <v>742.74609375000011</v>
      </c>
      <c r="L1089" s="96">
        <v>26</v>
      </c>
      <c r="M1089" s="96">
        <f t="shared" si="509"/>
        <v>214.57109375000002</v>
      </c>
      <c r="N1089" s="95">
        <v>116</v>
      </c>
      <c r="O1089" s="4">
        <f t="shared" si="510"/>
        <v>957.31718750000016</v>
      </c>
      <c r="P1089" s="9"/>
    </row>
    <row r="1090" spans="1:16" s="8" customFormat="1" ht="14.4" x14ac:dyDescent="0.25">
      <c r="A1090" s="35">
        <f>IF(I1090&lt;&gt;"",1+MAX($A$1:A1089),"")</f>
        <v>782</v>
      </c>
      <c r="B1090" s="37" t="s">
        <v>766</v>
      </c>
      <c r="C1090" s="37" t="s">
        <v>767</v>
      </c>
      <c r="E1090" s="33" t="s">
        <v>756</v>
      </c>
      <c r="F1090" s="6">
        <f>F1086*G1086</f>
        <v>264.08750000000003</v>
      </c>
      <c r="G1090" s="1">
        <v>0.1</v>
      </c>
      <c r="H1090" s="2">
        <f t="shared" ref="H1090:H1094" si="511">F1090*(1+G1090)</f>
        <v>290.49625000000009</v>
      </c>
      <c r="I1090" s="15" t="s">
        <v>27</v>
      </c>
      <c r="J1090" s="93">
        <v>0.74399999999999999</v>
      </c>
      <c r="K1090" s="94">
        <f t="shared" si="508"/>
        <v>216.12921000000006</v>
      </c>
      <c r="L1090" s="94">
        <v>0.45599999999999996</v>
      </c>
      <c r="M1090" s="94">
        <f t="shared" si="509"/>
        <v>132.46629000000001</v>
      </c>
      <c r="N1090" s="97">
        <v>1.2</v>
      </c>
      <c r="O1090" s="4">
        <f t="shared" si="510"/>
        <v>348.59550000000007</v>
      </c>
      <c r="P1090" s="9"/>
    </row>
    <row r="1091" spans="1:16" s="8" customFormat="1" ht="14.4" x14ac:dyDescent="0.25">
      <c r="A1091" s="35">
        <f>IF(I1091&lt;&gt;"",1+MAX($A$1:A1090),"")</f>
        <v>783</v>
      </c>
      <c r="B1091" s="37" t="s">
        <v>766</v>
      </c>
      <c r="C1091" s="37" t="s">
        <v>767</v>
      </c>
      <c r="E1091" s="33" t="s">
        <v>830</v>
      </c>
      <c r="F1091" s="6">
        <f>F1086*4</f>
        <v>114.2</v>
      </c>
      <c r="G1091" s="1">
        <v>0.1</v>
      </c>
      <c r="H1091" s="2">
        <f t="shared" si="511"/>
        <v>125.62000000000002</v>
      </c>
      <c r="I1091" s="15" t="s">
        <v>28</v>
      </c>
      <c r="J1091" s="95">
        <v>4.0200000000000005</v>
      </c>
      <c r="K1091" s="96">
        <f t="shared" si="508"/>
        <v>504.99240000000015</v>
      </c>
      <c r="L1091" s="96">
        <v>1.98</v>
      </c>
      <c r="M1091" s="96">
        <f t="shared" si="509"/>
        <v>248.72760000000002</v>
      </c>
      <c r="N1091" s="95">
        <v>6</v>
      </c>
      <c r="O1091" s="4">
        <f t="shared" si="510"/>
        <v>753.72000000000014</v>
      </c>
      <c r="P1091" s="9"/>
    </row>
    <row r="1092" spans="1:16" s="8" customFormat="1" ht="14.4" x14ac:dyDescent="0.25">
      <c r="A1092" s="35">
        <f>IF(I1092&lt;&gt;"",1+MAX($A$1:A1091),"")</f>
        <v>784</v>
      </c>
      <c r="B1092" s="37" t="s">
        <v>766</v>
      </c>
      <c r="C1092" s="37" t="s">
        <v>767</v>
      </c>
      <c r="E1092" s="33" t="s">
        <v>745</v>
      </c>
      <c r="F1092" s="6">
        <f>F1086*1</f>
        <v>28.55</v>
      </c>
      <c r="G1092" s="1">
        <v>0.1</v>
      </c>
      <c r="H1092" s="2">
        <f t="shared" si="511"/>
        <v>31.405000000000005</v>
      </c>
      <c r="I1092" s="15" t="s">
        <v>28</v>
      </c>
      <c r="J1092" s="96">
        <v>2.48</v>
      </c>
      <c r="K1092" s="96">
        <f t="shared" si="508"/>
        <v>77.884400000000014</v>
      </c>
      <c r="L1092" s="96">
        <v>1.52</v>
      </c>
      <c r="M1092" s="96">
        <f t="shared" si="509"/>
        <v>47.735600000000005</v>
      </c>
      <c r="N1092" s="95">
        <v>4</v>
      </c>
      <c r="O1092" s="4">
        <f t="shared" si="510"/>
        <v>125.62000000000002</v>
      </c>
      <c r="P1092" s="9"/>
    </row>
    <row r="1093" spans="1:16" s="8" customFormat="1" ht="14.4" x14ac:dyDescent="0.25">
      <c r="A1093" s="35">
        <f>IF(I1093&lt;&gt;"",1+MAX($A$1:A1092),"")</f>
        <v>785</v>
      </c>
      <c r="B1093" s="37" t="s">
        <v>766</v>
      </c>
      <c r="C1093" s="37" t="s">
        <v>767</v>
      </c>
      <c r="E1093" s="33" t="s">
        <v>746</v>
      </c>
      <c r="F1093" s="6">
        <f>F1086*2</f>
        <v>57.1</v>
      </c>
      <c r="G1093" s="1">
        <v>0.1</v>
      </c>
      <c r="H1093" s="2">
        <f t="shared" si="511"/>
        <v>62.810000000000009</v>
      </c>
      <c r="I1093" s="15" t="s">
        <v>28</v>
      </c>
      <c r="J1093" s="96">
        <v>2.48</v>
      </c>
      <c r="K1093" s="96">
        <f t="shared" si="508"/>
        <v>155.76880000000003</v>
      </c>
      <c r="L1093" s="96">
        <v>1.52</v>
      </c>
      <c r="M1093" s="96">
        <f t="shared" si="509"/>
        <v>95.47120000000001</v>
      </c>
      <c r="N1093" s="95">
        <v>4</v>
      </c>
      <c r="O1093" s="4">
        <f t="shared" si="510"/>
        <v>251.24000000000004</v>
      </c>
      <c r="P1093" s="9"/>
    </row>
    <row r="1094" spans="1:16" s="8" customFormat="1" ht="14.4" x14ac:dyDescent="0.25">
      <c r="A1094" s="35">
        <f>IF(I1094&lt;&gt;"",1+MAX($A$1:A1093),"")</f>
        <v>786</v>
      </c>
      <c r="B1094" s="37" t="s">
        <v>766</v>
      </c>
      <c r="C1094" s="37" t="s">
        <v>767</v>
      </c>
      <c r="E1094" s="33" t="s">
        <v>822</v>
      </c>
      <c r="F1094" s="6">
        <f>F1086/1.33</f>
        <v>21.466165413533833</v>
      </c>
      <c r="G1094" s="1">
        <v>0</v>
      </c>
      <c r="H1094" s="2">
        <f t="shared" si="511"/>
        <v>21.466165413533833</v>
      </c>
      <c r="I1094" s="15" t="s">
        <v>35</v>
      </c>
      <c r="J1094" s="96">
        <v>22.94</v>
      </c>
      <c r="K1094" s="96">
        <f t="shared" si="508"/>
        <v>492.43383458646616</v>
      </c>
      <c r="L1094" s="96">
        <v>14.06</v>
      </c>
      <c r="M1094" s="96">
        <f t="shared" si="509"/>
        <v>301.81428571428569</v>
      </c>
      <c r="N1094" s="95">
        <v>37</v>
      </c>
      <c r="O1094" s="4">
        <f t="shared" si="510"/>
        <v>794.24812030075179</v>
      </c>
      <c r="P1094" s="9"/>
    </row>
    <row r="1095" spans="1:16" s="8" customFormat="1" ht="14.4" x14ac:dyDescent="0.25">
      <c r="A1095" s="35" t="str">
        <f>IF(I1095&lt;&gt;"",1+MAX($A$1:A1094),"")</f>
        <v/>
      </c>
      <c r="B1095" s="37"/>
      <c r="C1095" s="29"/>
      <c r="E1095" s="33"/>
      <c r="F1095" s="6"/>
      <c r="G1095" s="1"/>
      <c r="H1095" s="2"/>
      <c r="I1095" s="15"/>
      <c r="J1095" s="3"/>
      <c r="K1095" s="40"/>
      <c r="L1095" s="40"/>
      <c r="M1095" s="40"/>
      <c r="N1095" s="3"/>
      <c r="O1095" s="4"/>
      <c r="P1095" s="9"/>
    </row>
    <row r="1096" spans="1:16" x14ac:dyDescent="0.25">
      <c r="A1096" s="35" t="str">
        <f>IF(I1096&lt;&gt;"",1+MAX($A$1:A1095),"")</f>
        <v/>
      </c>
      <c r="B1096" s="66"/>
      <c r="C1096" s="67"/>
      <c r="D1096" s="47"/>
      <c r="E1096" s="55" t="s">
        <v>832</v>
      </c>
      <c r="F1096" s="83">
        <v>5.75</v>
      </c>
      <c r="G1096" s="81">
        <v>9.25</v>
      </c>
      <c r="H1096" s="8"/>
      <c r="J1096" s="40"/>
      <c r="K1096" s="40"/>
      <c r="L1096" s="40"/>
      <c r="M1096" s="40"/>
      <c r="N1096" s="8"/>
      <c r="O1096" s="8"/>
      <c r="P1096" s="25"/>
    </row>
    <row r="1097" spans="1:16" x14ac:dyDescent="0.25">
      <c r="A1097" s="35" t="str">
        <f>IF(I1097&lt;&gt;"",1+MAX($A$1:A1096),"")</f>
        <v/>
      </c>
      <c r="B1097" s="66"/>
      <c r="C1097" s="67"/>
      <c r="D1097" s="8"/>
      <c r="E1097" s="33"/>
      <c r="F1097" s="56"/>
      <c r="G1097" s="8"/>
      <c r="H1097" s="8"/>
      <c r="J1097" s="40"/>
      <c r="K1097" s="40"/>
      <c r="L1097" s="40"/>
      <c r="M1097" s="40"/>
      <c r="N1097" s="8"/>
      <c r="O1097" s="8"/>
      <c r="P1097" s="25"/>
    </row>
    <row r="1098" spans="1:16" s="8" customFormat="1" ht="14.4" x14ac:dyDescent="0.25">
      <c r="A1098" s="35">
        <f>IF(I1098&lt;&gt;"",1+MAX($A$1:A1097),"")</f>
        <v>787</v>
      </c>
      <c r="B1098" s="37" t="s">
        <v>766</v>
      </c>
      <c r="C1098" s="37" t="s">
        <v>767</v>
      </c>
      <c r="E1098" s="33" t="s">
        <v>829</v>
      </c>
      <c r="F1098" s="6">
        <f>F1096*G1096/32</f>
        <v>1.662109375</v>
      </c>
      <c r="G1098" s="1">
        <v>0</v>
      </c>
      <c r="H1098" s="2">
        <f>F1098*(1+G1098)</f>
        <v>1.662109375</v>
      </c>
      <c r="I1098" s="15" t="s">
        <v>35</v>
      </c>
      <c r="J1098" s="95">
        <v>62</v>
      </c>
      <c r="K1098" s="96">
        <f t="shared" ref="K1098:K1105" si="512">J1098*H1098</f>
        <v>103.05078125</v>
      </c>
      <c r="L1098" s="96">
        <v>16</v>
      </c>
      <c r="M1098" s="96">
        <f t="shared" ref="M1098:M1105" si="513">L1098*H1098</f>
        <v>26.59375</v>
      </c>
      <c r="N1098" s="95">
        <v>78</v>
      </c>
      <c r="O1098" s="4">
        <f t="shared" ref="O1098:O1105" si="514">N1098*H1098</f>
        <v>129.64453125</v>
      </c>
      <c r="P1098" s="9"/>
    </row>
    <row r="1099" spans="1:16" s="8" customFormat="1" ht="14.4" x14ac:dyDescent="0.25">
      <c r="A1099" s="35">
        <f>IF(I1099&lt;&gt;"",1+MAX($A$1:A1098),"")</f>
        <v>788</v>
      </c>
      <c r="B1099" s="37" t="s">
        <v>766</v>
      </c>
      <c r="C1099" s="37" t="s">
        <v>767</v>
      </c>
      <c r="E1099" s="33" t="s">
        <v>833</v>
      </c>
      <c r="F1099" s="6">
        <f>F1096*G1096/32</f>
        <v>1.662109375</v>
      </c>
      <c r="G1099" s="1">
        <v>0</v>
      </c>
      <c r="H1099" s="2">
        <f>F1099*(1+G1099)</f>
        <v>1.662109375</v>
      </c>
      <c r="I1099" s="15" t="s">
        <v>35</v>
      </c>
      <c r="J1099" s="95">
        <v>70</v>
      </c>
      <c r="K1099" s="96">
        <f t="shared" si="512"/>
        <v>116.34765625</v>
      </c>
      <c r="L1099" s="96">
        <v>22</v>
      </c>
      <c r="M1099" s="96">
        <f t="shared" si="513"/>
        <v>36.56640625</v>
      </c>
      <c r="N1099" s="95">
        <v>92</v>
      </c>
      <c r="O1099" s="4">
        <f t="shared" si="514"/>
        <v>152.9140625</v>
      </c>
      <c r="P1099" s="9"/>
    </row>
    <row r="1100" spans="1:16" s="8" customFormat="1" ht="14.4" x14ac:dyDescent="0.25">
      <c r="A1100" s="35">
        <f>IF(I1100&lt;&gt;"",1+MAX($A$1:A1099),"")</f>
        <v>789</v>
      </c>
      <c r="B1100" s="37" t="s">
        <v>766</v>
      </c>
      <c r="C1100" s="37" t="s">
        <v>767</v>
      </c>
      <c r="E1100" s="33" t="s">
        <v>818</v>
      </c>
      <c r="F1100" s="6">
        <f>F1096*G1096/32</f>
        <v>1.662109375</v>
      </c>
      <c r="G1100" s="1">
        <v>0</v>
      </c>
      <c r="H1100" s="2">
        <f>F1100*(1+G1100)</f>
        <v>1.662109375</v>
      </c>
      <c r="I1100" s="15" t="s">
        <v>35</v>
      </c>
      <c r="J1100" s="95">
        <v>90</v>
      </c>
      <c r="K1100" s="96">
        <f t="shared" si="512"/>
        <v>149.58984375</v>
      </c>
      <c r="L1100" s="96">
        <v>26</v>
      </c>
      <c r="M1100" s="96">
        <f t="shared" si="513"/>
        <v>43.21484375</v>
      </c>
      <c r="N1100" s="95">
        <v>116</v>
      </c>
      <c r="O1100" s="4">
        <f>N1100*H1100</f>
        <v>192.8046875</v>
      </c>
      <c r="P1100" s="9"/>
    </row>
    <row r="1101" spans="1:16" s="8" customFormat="1" ht="14.4" x14ac:dyDescent="0.25">
      <c r="A1101" s="35">
        <f>IF(I1101&lt;&gt;"",1+MAX($A$1:A1100),"")</f>
        <v>790</v>
      </c>
      <c r="B1101" s="37" t="s">
        <v>766</v>
      </c>
      <c r="C1101" s="37" t="s">
        <v>767</v>
      </c>
      <c r="E1101" s="33" t="s">
        <v>764</v>
      </c>
      <c r="F1101" s="6">
        <f>F1096*G1096</f>
        <v>53.1875</v>
      </c>
      <c r="G1101" s="1">
        <v>0.1</v>
      </c>
      <c r="H1101" s="2">
        <f t="shared" ref="H1101:H1105" si="515">F1101*(1+G1101)</f>
        <v>58.506250000000001</v>
      </c>
      <c r="I1101" s="15" t="s">
        <v>27</v>
      </c>
      <c r="J1101" s="93">
        <v>0.79359999999999997</v>
      </c>
      <c r="K1101" s="94">
        <f t="shared" si="512"/>
        <v>46.43056</v>
      </c>
      <c r="L1101" s="94">
        <v>0.4864</v>
      </c>
      <c r="M1101" s="94">
        <f t="shared" si="513"/>
        <v>28.457440000000002</v>
      </c>
      <c r="N1101" s="97">
        <v>1.28</v>
      </c>
      <c r="O1101" s="4">
        <f t="shared" si="514"/>
        <v>74.888000000000005</v>
      </c>
      <c r="P1101" s="9"/>
    </row>
    <row r="1102" spans="1:16" s="8" customFormat="1" ht="14.4" x14ac:dyDescent="0.25">
      <c r="A1102" s="35">
        <f>IF(I1102&lt;&gt;"",1+MAX($A$1:A1101),"")</f>
        <v>791</v>
      </c>
      <c r="B1102" s="37" t="s">
        <v>766</v>
      </c>
      <c r="C1102" s="37" t="s">
        <v>767</v>
      </c>
      <c r="E1102" s="33" t="s">
        <v>830</v>
      </c>
      <c r="F1102" s="6">
        <f>F1096*4</f>
        <v>23</v>
      </c>
      <c r="G1102" s="1">
        <v>0.1</v>
      </c>
      <c r="H1102" s="2">
        <f t="shared" si="515"/>
        <v>25.3</v>
      </c>
      <c r="I1102" s="15" t="s">
        <v>28</v>
      </c>
      <c r="J1102" s="95">
        <v>4.0200000000000005</v>
      </c>
      <c r="K1102" s="96">
        <f t="shared" si="512"/>
        <v>101.70600000000002</v>
      </c>
      <c r="L1102" s="96">
        <v>1.98</v>
      </c>
      <c r="M1102" s="96">
        <f t="shared" si="513"/>
        <v>50.094000000000001</v>
      </c>
      <c r="N1102" s="95">
        <v>6</v>
      </c>
      <c r="O1102" s="4">
        <f t="shared" si="514"/>
        <v>151.80000000000001</v>
      </c>
      <c r="P1102" s="9"/>
    </row>
    <row r="1103" spans="1:16" s="8" customFormat="1" ht="14.4" x14ac:dyDescent="0.25">
      <c r="A1103" s="35">
        <f>IF(I1103&lt;&gt;"",1+MAX($A$1:A1102),"")</f>
        <v>792</v>
      </c>
      <c r="B1103" s="37" t="s">
        <v>766</v>
      </c>
      <c r="C1103" s="37" t="s">
        <v>767</v>
      </c>
      <c r="E1103" s="33" t="s">
        <v>745</v>
      </c>
      <c r="F1103" s="6">
        <f>F1096*1</f>
        <v>5.75</v>
      </c>
      <c r="G1103" s="1">
        <v>0.1</v>
      </c>
      <c r="H1103" s="2">
        <f t="shared" si="515"/>
        <v>6.3250000000000002</v>
      </c>
      <c r="I1103" s="15" t="s">
        <v>28</v>
      </c>
      <c r="J1103" s="96">
        <v>2.48</v>
      </c>
      <c r="K1103" s="96">
        <f t="shared" si="512"/>
        <v>15.686</v>
      </c>
      <c r="L1103" s="96">
        <v>1.52</v>
      </c>
      <c r="M1103" s="96">
        <f t="shared" si="513"/>
        <v>9.6140000000000008</v>
      </c>
      <c r="N1103" s="95">
        <v>4</v>
      </c>
      <c r="O1103" s="4">
        <f t="shared" si="514"/>
        <v>25.3</v>
      </c>
      <c r="P1103" s="9"/>
    </row>
    <row r="1104" spans="1:16" s="8" customFormat="1" ht="14.4" x14ac:dyDescent="0.25">
      <c r="A1104" s="35">
        <f>IF(I1104&lt;&gt;"",1+MAX($A$1:A1103),"")</f>
        <v>793</v>
      </c>
      <c r="B1104" s="37" t="s">
        <v>766</v>
      </c>
      <c r="C1104" s="37" t="s">
        <v>767</v>
      </c>
      <c r="E1104" s="33" t="s">
        <v>746</v>
      </c>
      <c r="F1104" s="6">
        <f>F1096*2</f>
        <v>11.5</v>
      </c>
      <c r="G1104" s="1">
        <v>0.1</v>
      </c>
      <c r="H1104" s="2">
        <f t="shared" si="515"/>
        <v>12.65</v>
      </c>
      <c r="I1104" s="15" t="s">
        <v>28</v>
      </c>
      <c r="J1104" s="96">
        <v>2.48</v>
      </c>
      <c r="K1104" s="96">
        <f t="shared" si="512"/>
        <v>31.372</v>
      </c>
      <c r="L1104" s="96">
        <v>1.52</v>
      </c>
      <c r="M1104" s="96">
        <f t="shared" si="513"/>
        <v>19.228000000000002</v>
      </c>
      <c r="N1104" s="95">
        <v>4</v>
      </c>
      <c r="O1104" s="4">
        <f t="shared" si="514"/>
        <v>50.6</v>
      </c>
      <c r="P1104" s="9"/>
    </row>
    <row r="1105" spans="1:16" s="8" customFormat="1" ht="14.4" x14ac:dyDescent="0.25">
      <c r="A1105" s="35">
        <f>IF(I1105&lt;&gt;"",1+MAX($A$1:A1104),"")</f>
        <v>794</v>
      </c>
      <c r="B1105" s="37" t="s">
        <v>766</v>
      </c>
      <c r="C1105" s="37" t="s">
        <v>767</v>
      </c>
      <c r="E1105" s="33" t="s">
        <v>822</v>
      </c>
      <c r="F1105" s="6">
        <f>F1096/1.33</f>
        <v>4.3233082706766917</v>
      </c>
      <c r="G1105" s="1">
        <v>0</v>
      </c>
      <c r="H1105" s="2">
        <f t="shared" si="515"/>
        <v>4.3233082706766917</v>
      </c>
      <c r="I1105" s="15" t="s">
        <v>35</v>
      </c>
      <c r="J1105" s="96">
        <v>22.94</v>
      </c>
      <c r="K1105" s="96">
        <f t="shared" si="512"/>
        <v>99.176691729323309</v>
      </c>
      <c r="L1105" s="96">
        <v>14.06</v>
      </c>
      <c r="M1105" s="96">
        <f t="shared" si="513"/>
        <v>60.785714285714285</v>
      </c>
      <c r="N1105" s="95">
        <v>37</v>
      </c>
      <c r="O1105" s="4">
        <f t="shared" si="514"/>
        <v>159.9624060150376</v>
      </c>
      <c r="P1105" s="9"/>
    </row>
    <row r="1106" spans="1:16" s="8" customFormat="1" ht="14.4" x14ac:dyDescent="0.25">
      <c r="A1106" s="35" t="str">
        <f>IF(I1106&lt;&gt;"",1+MAX($A$1:A1105),"")</f>
        <v/>
      </c>
      <c r="B1106" s="37"/>
      <c r="C1106" s="29"/>
      <c r="E1106" s="33"/>
      <c r="F1106" s="6"/>
      <c r="G1106" s="1"/>
      <c r="H1106" s="2"/>
      <c r="I1106" s="15"/>
      <c r="J1106" s="3"/>
      <c r="K1106" s="40"/>
      <c r="L1106" s="40"/>
      <c r="M1106" s="40"/>
      <c r="N1106" s="3"/>
      <c r="O1106" s="4"/>
      <c r="P1106" s="9"/>
    </row>
    <row r="1107" spans="1:16" x14ac:dyDescent="0.25">
      <c r="A1107" s="35" t="str">
        <f>IF(I1107&lt;&gt;"",1+MAX($A$1:A1106),"")</f>
        <v/>
      </c>
      <c r="B1107" s="66"/>
      <c r="C1107" s="67"/>
      <c r="D1107" s="47"/>
      <c r="E1107" s="55" t="s">
        <v>831</v>
      </c>
      <c r="F1107" s="83">
        <v>32.840000000000003</v>
      </c>
      <c r="G1107" s="81">
        <v>11.6</v>
      </c>
      <c r="H1107" s="8"/>
      <c r="J1107" s="40"/>
      <c r="K1107" s="40"/>
      <c r="L1107" s="40"/>
      <c r="M1107" s="40"/>
      <c r="N1107" s="8"/>
      <c r="O1107" s="8"/>
      <c r="P1107" s="25"/>
    </row>
    <row r="1108" spans="1:16" x14ac:dyDescent="0.25">
      <c r="A1108" s="35" t="str">
        <f>IF(I1108&lt;&gt;"",1+MAX($A$1:A1107),"")</f>
        <v/>
      </c>
      <c r="B1108" s="66"/>
      <c r="C1108" s="67"/>
      <c r="D1108" s="8"/>
      <c r="E1108" s="33"/>
      <c r="F1108" s="56"/>
      <c r="G1108" s="8"/>
      <c r="H1108" s="8"/>
      <c r="J1108" s="40"/>
      <c r="K1108" s="40"/>
      <c r="L1108" s="40"/>
      <c r="M1108" s="40"/>
      <c r="N1108" s="8"/>
      <c r="O1108" s="8"/>
      <c r="P1108" s="25"/>
    </row>
    <row r="1109" spans="1:16" s="8" customFormat="1" ht="14.4" x14ac:dyDescent="0.25">
      <c r="A1109" s="35">
        <f>IF(I1109&lt;&gt;"",1+MAX($A$1:A1108),"")</f>
        <v>795</v>
      </c>
      <c r="B1109" s="37" t="s">
        <v>766</v>
      </c>
      <c r="C1109" s="37" t="s">
        <v>767</v>
      </c>
      <c r="E1109" s="33" t="s">
        <v>829</v>
      </c>
      <c r="F1109" s="6">
        <f>F1107*G1107*2/32</f>
        <v>23.809000000000001</v>
      </c>
      <c r="G1109" s="1">
        <v>0</v>
      </c>
      <c r="H1109" s="2">
        <f>F1109*(1+G1109)</f>
        <v>23.809000000000001</v>
      </c>
      <c r="I1109" s="15" t="s">
        <v>35</v>
      </c>
      <c r="J1109" s="95">
        <v>62</v>
      </c>
      <c r="K1109" s="96">
        <f t="shared" ref="K1109:K1115" si="516">J1109*H1109</f>
        <v>1476.1580000000001</v>
      </c>
      <c r="L1109" s="96">
        <v>16</v>
      </c>
      <c r="M1109" s="96">
        <f t="shared" ref="M1109:M1115" si="517">L1109*H1109</f>
        <v>380.94400000000002</v>
      </c>
      <c r="N1109" s="95">
        <v>78</v>
      </c>
      <c r="O1109" s="4">
        <f t="shared" ref="O1109:O1115" si="518">N1109*H1109</f>
        <v>1857.1020000000001</v>
      </c>
      <c r="P1109" s="9"/>
    </row>
    <row r="1110" spans="1:16" s="8" customFormat="1" ht="14.4" x14ac:dyDescent="0.25">
      <c r="A1110" s="35">
        <f>IF(I1110&lt;&gt;"",1+MAX($A$1:A1109),"")</f>
        <v>796</v>
      </c>
      <c r="B1110" s="37" t="s">
        <v>766</v>
      </c>
      <c r="C1110" s="37" t="s">
        <v>767</v>
      </c>
      <c r="E1110" s="33" t="s">
        <v>818</v>
      </c>
      <c r="F1110" s="6">
        <f>F1107*G1107/32</f>
        <v>11.904500000000001</v>
      </c>
      <c r="G1110" s="1">
        <v>0</v>
      </c>
      <c r="H1110" s="2">
        <f>F1110*(1+G1110)</f>
        <v>11.904500000000001</v>
      </c>
      <c r="I1110" s="15" t="s">
        <v>35</v>
      </c>
      <c r="J1110" s="95">
        <v>90</v>
      </c>
      <c r="K1110" s="96">
        <f t="shared" si="516"/>
        <v>1071.405</v>
      </c>
      <c r="L1110" s="96">
        <v>26</v>
      </c>
      <c r="M1110" s="96">
        <f t="shared" si="517"/>
        <v>309.517</v>
      </c>
      <c r="N1110" s="95">
        <v>116</v>
      </c>
      <c r="O1110" s="4">
        <f t="shared" si="518"/>
        <v>1380.922</v>
      </c>
      <c r="P1110" s="9"/>
    </row>
    <row r="1111" spans="1:16" s="8" customFormat="1" ht="14.4" x14ac:dyDescent="0.25">
      <c r="A1111" s="35">
        <f>IF(I1111&lt;&gt;"",1+MAX($A$1:A1110),"")</f>
        <v>797</v>
      </c>
      <c r="B1111" s="37" t="s">
        <v>766</v>
      </c>
      <c r="C1111" s="37" t="s">
        <v>767</v>
      </c>
      <c r="E1111" s="33" t="s">
        <v>756</v>
      </c>
      <c r="F1111" s="6">
        <f>F1107*G1107</f>
        <v>380.94400000000002</v>
      </c>
      <c r="G1111" s="1">
        <v>0.1</v>
      </c>
      <c r="H1111" s="2">
        <f t="shared" ref="H1111:H1115" si="519">F1111*(1+G1111)</f>
        <v>419.03840000000002</v>
      </c>
      <c r="I1111" s="15" t="s">
        <v>27</v>
      </c>
      <c r="J1111" s="93">
        <v>0.74399999999999999</v>
      </c>
      <c r="K1111" s="94">
        <f t="shared" si="516"/>
        <v>311.76456960000002</v>
      </c>
      <c r="L1111" s="94">
        <v>0.45599999999999996</v>
      </c>
      <c r="M1111" s="94">
        <f t="shared" si="517"/>
        <v>191.08151039999998</v>
      </c>
      <c r="N1111" s="97">
        <v>1.2</v>
      </c>
      <c r="O1111" s="4">
        <f t="shared" si="518"/>
        <v>502.84608000000003</v>
      </c>
      <c r="P1111" s="9"/>
    </row>
    <row r="1112" spans="1:16" s="8" customFormat="1" ht="14.4" x14ac:dyDescent="0.25">
      <c r="A1112" s="35">
        <f>IF(I1112&lt;&gt;"",1+MAX($A$1:A1111),"")</f>
        <v>798</v>
      </c>
      <c r="B1112" s="37" t="s">
        <v>766</v>
      </c>
      <c r="C1112" s="37" t="s">
        <v>767</v>
      </c>
      <c r="E1112" s="33" t="s">
        <v>830</v>
      </c>
      <c r="F1112" s="6">
        <f>F1107*4</f>
        <v>131.36000000000001</v>
      </c>
      <c r="G1112" s="1">
        <v>0.1</v>
      </c>
      <c r="H1112" s="2">
        <f t="shared" si="519"/>
        <v>144.49600000000004</v>
      </c>
      <c r="I1112" s="15" t="s">
        <v>28</v>
      </c>
      <c r="J1112" s="95">
        <v>4.0200000000000005</v>
      </c>
      <c r="K1112" s="96">
        <f t="shared" si="516"/>
        <v>580.87392000000023</v>
      </c>
      <c r="L1112" s="96">
        <v>1.98</v>
      </c>
      <c r="M1112" s="96">
        <f t="shared" si="517"/>
        <v>286.10208000000006</v>
      </c>
      <c r="N1112" s="95">
        <v>6</v>
      </c>
      <c r="O1112" s="4">
        <f t="shared" si="518"/>
        <v>866.97600000000023</v>
      </c>
      <c r="P1112" s="9"/>
    </row>
    <row r="1113" spans="1:16" s="8" customFormat="1" ht="14.4" x14ac:dyDescent="0.25">
      <c r="A1113" s="35">
        <f>IF(I1113&lt;&gt;"",1+MAX($A$1:A1112),"")</f>
        <v>799</v>
      </c>
      <c r="B1113" s="37" t="s">
        <v>766</v>
      </c>
      <c r="C1113" s="37" t="s">
        <v>767</v>
      </c>
      <c r="E1113" s="33" t="s">
        <v>745</v>
      </c>
      <c r="F1113" s="6">
        <f>F1107*1</f>
        <v>32.840000000000003</v>
      </c>
      <c r="G1113" s="1">
        <v>0.1</v>
      </c>
      <c r="H1113" s="2">
        <f t="shared" si="519"/>
        <v>36.124000000000009</v>
      </c>
      <c r="I1113" s="15" t="s">
        <v>28</v>
      </c>
      <c r="J1113" s="96">
        <v>2.48</v>
      </c>
      <c r="K1113" s="96">
        <f t="shared" si="516"/>
        <v>89.587520000000026</v>
      </c>
      <c r="L1113" s="96">
        <v>1.52</v>
      </c>
      <c r="M1113" s="96">
        <f t="shared" si="517"/>
        <v>54.908480000000012</v>
      </c>
      <c r="N1113" s="95">
        <v>4</v>
      </c>
      <c r="O1113" s="4">
        <f t="shared" si="518"/>
        <v>144.49600000000004</v>
      </c>
      <c r="P1113" s="9"/>
    </row>
    <row r="1114" spans="1:16" s="8" customFormat="1" ht="14.4" x14ac:dyDescent="0.25">
      <c r="A1114" s="35">
        <f>IF(I1114&lt;&gt;"",1+MAX($A$1:A1113),"")</f>
        <v>800</v>
      </c>
      <c r="B1114" s="37" t="s">
        <v>766</v>
      </c>
      <c r="C1114" s="37" t="s">
        <v>767</v>
      </c>
      <c r="E1114" s="33" t="s">
        <v>746</v>
      </c>
      <c r="F1114" s="6">
        <f>F1107*2</f>
        <v>65.680000000000007</v>
      </c>
      <c r="G1114" s="1">
        <v>0.1</v>
      </c>
      <c r="H1114" s="2">
        <f t="shared" si="519"/>
        <v>72.248000000000019</v>
      </c>
      <c r="I1114" s="15" t="s">
        <v>28</v>
      </c>
      <c r="J1114" s="96">
        <v>2.48</v>
      </c>
      <c r="K1114" s="96">
        <f t="shared" si="516"/>
        <v>179.17504000000005</v>
      </c>
      <c r="L1114" s="96">
        <v>1.52</v>
      </c>
      <c r="M1114" s="96">
        <f t="shared" si="517"/>
        <v>109.81696000000002</v>
      </c>
      <c r="N1114" s="95">
        <v>4</v>
      </c>
      <c r="O1114" s="4">
        <f t="shared" si="518"/>
        <v>288.99200000000008</v>
      </c>
      <c r="P1114" s="9"/>
    </row>
    <row r="1115" spans="1:16" s="8" customFormat="1" ht="14.4" x14ac:dyDescent="0.25">
      <c r="A1115" s="35">
        <f>IF(I1115&lt;&gt;"",1+MAX($A$1:A1114),"")</f>
        <v>801</v>
      </c>
      <c r="B1115" s="37" t="s">
        <v>766</v>
      </c>
      <c r="C1115" s="37" t="s">
        <v>767</v>
      </c>
      <c r="E1115" s="33" t="s">
        <v>825</v>
      </c>
      <c r="F1115" s="6">
        <f>F1107/1.33</f>
        <v>24.691729323308273</v>
      </c>
      <c r="G1115" s="1">
        <v>0</v>
      </c>
      <c r="H1115" s="2">
        <f t="shared" si="519"/>
        <v>24.691729323308273</v>
      </c>
      <c r="I1115" s="15" t="s">
        <v>35</v>
      </c>
      <c r="J1115" s="96">
        <v>28.52</v>
      </c>
      <c r="K1115" s="96">
        <f t="shared" si="516"/>
        <v>704.20812030075194</v>
      </c>
      <c r="L1115" s="96">
        <v>17.48</v>
      </c>
      <c r="M1115" s="96">
        <f t="shared" si="517"/>
        <v>431.61142857142863</v>
      </c>
      <c r="N1115" s="95">
        <v>46</v>
      </c>
      <c r="O1115" s="4">
        <f t="shared" si="518"/>
        <v>1135.8195488721806</v>
      </c>
      <c r="P1115" s="9"/>
    </row>
    <row r="1116" spans="1:16" x14ac:dyDescent="0.25">
      <c r="A1116" s="35" t="str">
        <f>IF(I1116&lt;&gt;"",1+MAX($A$1:A1115),"")</f>
        <v/>
      </c>
      <c r="B1116" s="68"/>
      <c r="C1116" s="64"/>
      <c r="D1116" s="23"/>
      <c r="E1116" s="24"/>
      <c r="F1116" s="6"/>
      <c r="G1116" s="8"/>
      <c r="H1116" s="8"/>
      <c r="J1116" s="40"/>
      <c r="K1116" s="40"/>
      <c r="L1116" s="40"/>
      <c r="M1116" s="40"/>
      <c r="N1116" s="8"/>
      <c r="O1116" s="8"/>
      <c r="P1116" s="25"/>
    </row>
    <row r="1117" spans="1:16" x14ac:dyDescent="0.25">
      <c r="A1117" s="35" t="str">
        <f>IF(I1117&lt;&gt;"",1+MAX($A$1:A1116),"")</f>
        <v/>
      </c>
      <c r="B1117" s="66"/>
      <c r="C1117" s="67"/>
      <c r="D1117" s="50"/>
      <c r="E1117" s="51" t="s">
        <v>770</v>
      </c>
      <c r="F1117" s="6"/>
      <c r="G1117" s="8"/>
      <c r="H1117" s="8"/>
      <c r="J1117" s="40"/>
      <c r="K1117" s="40"/>
      <c r="L1117" s="40"/>
      <c r="M1117" s="40"/>
      <c r="N1117" s="8"/>
      <c r="O1117" s="8"/>
      <c r="P1117" s="9"/>
    </row>
    <row r="1118" spans="1:16" s="8" customFormat="1" ht="14.4" x14ac:dyDescent="0.25">
      <c r="A1118" s="35">
        <f>IF(I1118&lt;&gt;"",1+MAX($A$1:A1117),"")</f>
        <v>802</v>
      </c>
      <c r="B1118" s="37" t="s">
        <v>834</v>
      </c>
      <c r="C1118" s="37" t="s">
        <v>772</v>
      </c>
      <c r="E1118" s="33" t="s">
        <v>773</v>
      </c>
      <c r="F1118" s="6">
        <v>427.36</v>
      </c>
      <c r="G1118" s="1">
        <v>0.1</v>
      </c>
      <c r="H1118" s="2">
        <f t="shared" ref="H1118" si="520">F1118*(1+G1118)</f>
        <v>470.09600000000006</v>
      </c>
      <c r="I1118" s="15" t="s">
        <v>28</v>
      </c>
      <c r="J1118" s="91">
        <v>2.94</v>
      </c>
      <c r="K1118" s="92">
        <f>J1118*H1118</f>
        <v>1382.0822400000002</v>
      </c>
      <c r="L1118" s="92">
        <v>4.0599999999999996</v>
      </c>
      <c r="M1118" s="92">
        <f>L1118*H1118</f>
        <v>1908.5897600000001</v>
      </c>
      <c r="N1118" s="91">
        <v>7</v>
      </c>
      <c r="O1118" s="4">
        <f t="shared" ref="O1118" si="521">N1118*H1118</f>
        <v>3290.6720000000005</v>
      </c>
      <c r="P1118" s="9"/>
    </row>
    <row r="1119" spans="1:16" s="8" customFormat="1" x14ac:dyDescent="0.25">
      <c r="A1119" s="35" t="str">
        <f>IF(I1119&lt;&gt;"",1+MAX($A$1:A1118),"")</f>
        <v/>
      </c>
      <c r="B1119" s="66"/>
      <c r="C1119" s="67"/>
      <c r="E1119" s="33"/>
      <c r="F1119" s="6"/>
      <c r="G1119" s="1"/>
      <c r="H1119" s="2"/>
      <c r="I1119" s="15"/>
      <c r="J1119" s="40"/>
      <c r="K1119" s="40"/>
      <c r="L1119" s="40"/>
      <c r="M1119" s="40"/>
      <c r="N1119" s="3"/>
      <c r="O1119" s="4"/>
      <c r="P1119" s="9"/>
    </row>
    <row r="1120" spans="1:16" x14ac:dyDescent="0.25">
      <c r="A1120" s="35" t="str">
        <f>IF(I1120&lt;&gt;"",1+MAX($A$1:A1119),"")</f>
        <v/>
      </c>
      <c r="B1120" s="66"/>
      <c r="C1120" s="67"/>
      <c r="D1120" s="50"/>
      <c r="E1120" s="51" t="s">
        <v>774</v>
      </c>
      <c r="F1120" s="6"/>
      <c r="G1120" s="8"/>
      <c r="H1120" s="8"/>
      <c r="J1120" s="40"/>
      <c r="K1120" s="40"/>
      <c r="L1120" s="40"/>
      <c r="M1120" s="40"/>
      <c r="N1120" s="8"/>
      <c r="O1120" s="8"/>
      <c r="P1120" s="9"/>
    </row>
    <row r="1121" spans="1:16" s="8" customFormat="1" ht="14.4" x14ac:dyDescent="0.25">
      <c r="A1121" s="35">
        <f>IF(I1121&lt;&gt;"",1+MAX($A$1:A1120),"")</f>
        <v>803</v>
      </c>
      <c r="B1121" s="37" t="s">
        <v>834</v>
      </c>
      <c r="C1121" s="37" t="s">
        <v>834</v>
      </c>
      <c r="E1121" s="33" t="s">
        <v>835</v>
      </c>
      <c r="F1121" s="6">
        <v>1990.69</v>
      </c>
      <c r="G1121" s="1">
        <v>0.1</v>
      </c>
      <c r="H1121" s="2">
        <f t="shared" ref="H1121:H1124" si="522">F1121*(1+G1121)</f>
        <v>2189.759</v>
      </c>
      <c r="I1121" s="15" t="s">
        <v>27</v>
      </c>
      <c r="J1121" s="91">
        <v>7.56</v>
      </c>
      <c r="K1121" s="92">
        <f>J1121*H1121</f>
        <v>16554.57804</v>
      </c>
      <c r="L1121" s="92">
        <v>10.44</v>
      </c>
      <c r="M1121" s="94">
        <f>L1121*H1121</f>
        <v>22861.08396</v>
      </c>
      <c r="N1121" s="93">
        <v>18</v>
      </c>
      <c r="O1121" s="4">
        <f t="shared" ref="O1121:O1124" si="523">N1121*H1121</f>
        <v>39415.661999999997</v>
      </c>
      <c r="P1121" s="9"/>
    </row>
    <row r="1122" spans="1:16" s="8" customFormat="1" ht="14.4" x14ac:dyDescent="0.25">
      <c r="A1122" s="35">
        <f>IF(I1122&lt;&gt;"",1+MAX($A$1:A1121),"")</f>
        <v>804</v>
      </c>
      <c r="B1122" s="37" t="s">
        <v>834</v>
      </c>
      <c r="C1122" s="37" t="s">
        <v>834</v>
      </c>
      <c r="E1122" s="33" t="s">
        <v>777</v>
      </c>
      <c r="F1122" s="6">
        <v>212.13</v>
      </c>
      <c r="G1122" s="1">
        <v>0.1</v>
      </c>
      <c r="H1122" s="2">
        <f t="shared" si="522"/>
        <v>233.34300000000002</v>
      </c>
      <c r="I1122" s="15" t="s">
        <v>27</v>
      </c>
      <c r="J1122" s="91">
        <v>11.76</v>
      </c>
      <c r="K1122" s="92">
        <f>J1122*H1122</f>
        <v>2744.1136800000004</v>
      </c>
      <c r="L1122" s="92">
        <v>16.239999999999998</v>
      </c>
      <c r="M1122" s="92">
        <f>L1122*H1122</f>
        <v>3789.4903199999999</v>
      </c>
      <c r="N1122" s="91">
        <v>28</v>
      </c>
      <c r="O1122" s="4">
        <f t="shared" si="523"/>
        <v>6533.6040000000003</v>
      </c>
      <c r="P1122" s="9"/>
    </row>
    <row r="1123" spans="1:16" s="8" customFormat="1" ht="14.4" x14ac:dyDescent="0.25">
      <c r="A1123" s="35">
        <f>IF(I1123&lt;&gt;"",1+MAX($A$1:A1122),"")</f>
        <v>805</v>
      </c>
      <c r="B1123" s="37" t="s">
        <v>834</v>
      </c>
      <c r="C1123" s="37" t="s">
        <v>834</v>
      </c>
      <c r="E1123" s="33" t="s">
        <v>836</v>
      </c>
      <c r="F1123" s="6">
        <v>324.62</v>
      </c>
      <c r="G1123" s="1">
        <v>0.1</v>
      </c>
      <c r="H1123" s="2">
        <f t="shared" si="522"/>
        <v>357.08200000000005</v>
      </c>
      <c r="I1123" s="15" t="s">
        <v>27</v>
      </c>
      <c r="J1123" s="91">
        <v>11.76</v>
      </c>
      <c r="K1123" s="92">
        <f>J1123*H1123</f>
        <v>4199.2843200000007</v>
      </c>
      <c r="L1123" s="92">
        <v>16.239999999999998</v>
      </c>
      <c r="M1123" s="92">
        <f>L1123*H1123</f>
        <v>5799.0116800000005</v>
      </c>
      <c r="N1123" s="91">
        <v>28</v>
      </c>
      <c r="O1123" s="4">
        <f t="shared" si="523"/>
        <v>9998.2960000000021</v>
      </c>
      <c r="P1123" s="9"/>
    </row>
    <row r="1124" spans="1:16" s="8" customFormat="1" ht="14.4" x14ac:dyDescent="0.25">
      <c r="A1124" s="35">
        <f>IF(I1124&lt;&gt;"",1+MAX($A$1:A1123),"")</f>
        <v>806</v>
      </c>
      <c r="B1124" s="37" t="s">
        <v>834</v>
      </c>
      <c r="C1124" s="37" t="s">
        <v>834</v>
      </c>
      <c r="E1124" s="33" t="s">
        <v>780</v>
      </c>
      <c r="F1124" s="6">
        <v>435.91</v>
      </c>
      <c r="G1124" s="1">
        <v>0.1</v>
      </c>
      <c r="H1124" s="2">
        <f t="shared" si="522"/>
        <v>479.50100000000009</v>
      </c>
      <c r="I1124" s="15" t="s">
        <v>27</v>
      </c>
      <c r="J1124" s="99">
        <v>10.44</v>
      </c>
      <c r="K1124" s="92">
        <f>J1124*H1124</f>
        <v>5005.9904400000005</v>
      </c>
      <c r="L1124" s="92">
        <v>7.56</v>
      </c>
      <c r="M1124" s="94">
        <f>L1124*H1124</f>
        <v>3625.0275600000004</v>
      </c>
      <c r="N1124" s="93">
        <v>18</v>
      </c>
      <c r="O1124" s="4">
        <f t="shared" si="523"/>
        <v>8631.0180000000018</v>
      </c>
      <c r="P1124" s="9"/>
    </row>
    <row r="1125" spans="1:16" s="8" customFormat="1" x14ac:dyDescent="0.25">
      <c r="A1125" s="35" t="str">
        <f>IF(I1125&lt;&gt;"",1+MAX($A$1:A1124),"")</f>
        <v/>
      </c>
      <c r="B1125" s="66"/>
      <c r="C1125" s="67"/>
      <c r="E1125" s="33"/>
      <c r="F1125" s="6"/>
      <c r="G1125" s="1"/>
      <c r="H1125" s="2"/>
      <c r="I1125" s="15"/>
      <c r="J1125" s="40"/>
      <c r="K1125" s="40"/>
      <c r="L1125" s="40"/>
      <c r="M1125" s="40"/>
      <c r="N1125" s="3"/>
      <c r="O1125" s="4"/>
      <c r="P1125" s="9"/>
    </row>
    <row r="1126" spans="1:16" x14ac:dyDescent="0.25">
      <c r="A1126" s="35" t="str">
        <f>IF(I1126&lt;&gt;"",1+MAX($A$1:A1125),"")</f>
        <v/>
      </c>
      <c r="B1126" s="66"/>
      <c r="C1126" s="67"/>
      <c r="D1126" s="50"/>
      <c r="E1126" s="51" t="s">
        <v>781</v>
      </c>
      <c r="F1126" s="6"/>
      <c r="G1126" s="8"/>
      <c r="H1126" s="8"/>
      <c r="J1126" s="40"/>
      <c r="K1126" s="40"/>
      <c r="L1126" s="40"/>
      <c r="M1126" s="40"/>
      <c r="N1126" s="8"/>
      <c r="O1126" s="8"/>
      <c r="P1126" s="9"/>
    </row>
    <row r="1127" spans="1:16" s="8" customFormat="1" ht="14.4" x14ac:dyDescent="0.25">
      <c r="A1127" s="35">
        <f>IF(I1127&lt;&gt;"",1+MAX($A$1:A1126),"")</f>
        <v>807</v>
      </c>
      <c r="B1127" s="37" t="s">
        <v>837</v>
      </c>
      <c r="C1127" s="37" t="s">
        <v>837</v>
      </c>
      <c r="E1127" s="33" t="s">
        <v>783</v>
      </c>
      <c r="F1127" s="6">
        <f>108.21/32</f>
        <v>3.3815624999999998</v>
      </c>
      <c r="G1127" s="1">
        <v>0</v>
      </c>
      <c r="H1127" s="2">
        <f>F1127*(1+G1127)</f>
        <v>3.3815624999999998</v>
      </c>
      <c r="I1127" s="15" t="s">
        <v>35</v>
      </c>
      <c r="J1127" s="95">
        <v>62</v>
      </c>
      <c r="K1127" s="96">
        <f t="shared" ref="K1127:K1133" si="524">J1127*H1127</f>
        <v>209.65687499999999</v>
      </c>
      <c r="L1127" s="96">
        <v>16</v>
      </c>
      <c r="M1127" s="96">
        <f t="shared" ref="M1127:M1133" si="525">L1127*H1127</f>
        <v>54.104999999999997</v>
      </c>
      <c r="N1127" s="95">
        <v>78</v>
      </c>
      <c r="O1127" s="4">
        <f t="shared" ref="O1127:O1133" si="526">N1127*H1127</f>
        <v>263.76187499999997</v>
      </c>
      <c r="P1127" s="9"/>
    </row>
    <row r="1128" spans="1:16" s="8" customFormat="1" ht="14.4" x14ac:dyDescent="0.25">
      <c r="A1128" s="35">
        <f>IF(I1128&lt;&gt;"",1+MAX($A$1:A1127),"")</f>
        <v>808</v>
      </c>
      <c r="B1128" s="37" t="s">
        <v>837</v>
      </c>
      <c r="C1128" s="37" t="s">
        <v>837</v>
      </c>
      <c r="E1128" s="33" t="s">
        <v>784</v>
      </c>
      <c r="F1128" s="6">
        <f>1040.03/32</f>
        <v>32.500937499999999</v>
      </c>
      <c r="G1128" s="1">
        <v>0</v>
      </c>
      <c r="H1128" s="2">
        <f t="shared" ref="H1128" si="527">F1128*(1+G1128)</f>
        <v>32.500937499999999</v>
      </c>
      <c r="I1128" s="15" t="s">
        <v>35</v>
      </c>
      <c r="J1128" s="95">
        <v>62</v>
      </c>
      <c r="K1128" s="96">
        <f t="shared" si="524"/>
        <v>2015.058125</v>
      </c>
      <c r="L1128" s="96">
        <v>14</v>
      </c>
      <c r="M1128" s="96">
        <f t="shared" si="525"/>
        <v>455.013125</v>
      </c>
      <c r="N1128" s="95">
        <v>76</v>
      </c>
      <c r="O1128" s="4">
        <f t="shared" si="526"/>
        <v>2470.07125</v>
      </c>
      <c r="P1128" s="9"/>
    </row>
    <row r="1129" spans="1:16" s="8" customFormat="1" ht="14.4" x14ac:dyDescent="0.25">
      <c r="A1129" s="35">
        <f>IF(I1129&lt;&gt;"",1+MAX($A$1:A1128),"")</f>
        <v>809</v>
      </c>
      <c r="B1129" s="37" t="s">
        <v>837</v>
      </c>
      <c r="C1129" s="37" t="s">
        <v>837</v>
      </c>
      <c r="E1129" s="33" t="s">
        <v>785</v>
      </c>
      <c r="F1129" s="6">
        <f>77.79/32</f>
        <v>2.4309375000000002</v>
      </c>
      <c r="G1129" s="1">
        <v>0</v>
      </c>
      <c r="H1129" s="2">
        <f>F1129*(1+G1129)</f>
        <v>2.4309375000000002</v>
      </c>
      <c r="I1129" s="15" t="s">
        <v>35</v>
      </c>
      <c r="J1129" s="95">
        <v>62</v>
      </c>
      <c r="K1129" s="96">
        <f t="shared" si="524"/>
        <v>150.71812500000001</v>
      </c>
      <c r="L1129" s="96">
        <v>14</v>
      </c>
      <c r="M1129" s="96">
        <f t="shared" si="525"/>
        <v>34.033125000000005</v>
      </c>
      <c r="N1129" s="95">
        <v>76</v>
      </c>
      <c r="O1129" s="4">
        <f t="shared" si="526"/>
        <v>184.75125000000003</v>
      </c>
      <c r="P1129" s="9"/>
    </row>
    <row r="1130" spans="1:16" s="8" customFormat="1" ht="14.4" x14ac:dyDescent="0.25">
      <c r="A1130" s="35">
        <f>IF(I1130&lt;&gt;"",1+MAX($A$1:A1129),"")</f>
        <v>810</v>
      </c>
      <c r="B1130" s="37" t="s">
        <v>837</v>
      </c>
      <c r="C1130" s="37" t="s">
        <v>837</v>
      </c>
      <c r="E1130" s="33" t="s">
        <v>838</v>
      </c>
      <c r="F1130" s="6">
        <f>431.1/32</f>
        <v>13.471875000000001</v>
      </c>
      <c r="G1130" s="1">
        <v>0</v>
      </c>
      <c r="H1130" s="2">
        <f>F1130*(1+G1130)</f>
        <v>13.471875000000001</v>
      </c>
      <c r="I1130" s="15" t="s">
        <v>35</v>
      </c>
      <c r="J1130" s="95">
        <v>62</v>
      </c>
      <c r="K1130" s="96">
        <f t="shared" si="524"/>
        <v>835.25625000000002</v>
      </c>
      <c r="L1130" s="96">
        <v>14</v>
      </c>
      <c r="M1130" s="96">
        <f t="shared" si="525"/>
        <v>188.60625000000002</v>
      </c>
      <c r="N1130" s="95">
        <v>76</v>
      </c>
      <c r="O1130" s="4">
        <f t="shared" si="526"/>
        <v>1023.8625000000001</v>
      </c>
      <c r="P1130" s="9"/>
    </row>
    <row r="1131" spans="1:16" s="8" customFormat="1" ht="14.4" x14ac:dyDescent="0.25">
      <c r="A1131" s="35">
        <f>IF(I1131&lt;&gt;"",1+MAX($A$1:A1130),"")</f>
        <v>811</v>
      </c>
      <c r="B1131" s="37" t="s">
        <v>837</v>
      </c>
      <c r="C1131" s="37" t="s">
        <v>837</v>
      </c>
      <c r="E1131" s="33" t="s">
        <v>839</v>
      </c>
      <c r="F1131" s="6">
        <f>61.8*1.014/32</f>
        <v>1.9582875</v>
      </c>
      <c r="G1131" s="1">
        <v>0</v>
      </c>
      <c r="H1131" s="2">
        <f t="shared" ref="H1131" si="528">F1131*(1+G1131)</f>
        <v>1.9582875</v>
      </c>
      <c r="I1131" s="15" t="s">
        <v>35</v>
      </c>
      <c r="J1131" s="95">
        <v>62</v>
      </c>
      <c r="K1131" s="96">
        <f t="shared" si="524"/>
        <v>121.413825</v>
      </c>
      <c r="L1131" s="96">
        <v>16</v>
      </c>
      <c r="M1131" s="96">
        <f t="shared" si="525"/>
        <v>31.332599999999999</v>
      </c>
      <c r="N1131" s="95">
        <v>78</v>
      </c>
      <c r="O1131" s="4">
        <f t="shared" si="526"/>
        <v>152.74642499999999</v>
      </c>
      <c r="P1131" s="9"/>
    </row>
    <row r="1132" spans="1:16" s="8" customFormat="1" ht="14.4" x14ac:dyDescent="0.25">
      <c r="A1132" s="35">
        <f>IF(I1132&lt;&gt;"",1+MAX($A$1:A1131),"")</f>
        <v>812</v>
      </c>
      <c r="B1132" s="37" t="s">
        <v>837</v>
      </c>
      <c r="C1132" s="37" t="s">
        <v>837</v>
      </c>
      <c r="E1132" s="33" t="s">
        <v>840</v>
      </c>
      <c r="F1132" s="6">
        <f>258.23*1.01/32</f>
        <v>8.1503843749999998</v>
      </c>
      <c r="G1132" s="1">
        <v>0</v>
      </c>
      <c r="H1132" s="2">
        <f>F1132*(1+G1132)</f>
        <v>8.1503843749999998</v>
      </c>
      <c r="I1132" s="15" t="s">
        <v>35</v>
      </c>
      <c r="J1132" s="95">
        <v>62</v>
      </c>
      <c r="K1132" s="96">
        <f t="shared" si="524"/>
        <v>505.32383125000001</v>
      </c>
      <c r="L1132" s="96">
        <v>14</v>
      </c>
      <c r="M1132" s="96">
        <f t="shared" si="525"/>
        <v>114.10538124999999</v>
      </c>
      <c r="N1132" s="95">
        <v>76</v>
      </c>
      <c r="O1132" s="4">
        <f t="shared" si="526"/>
        <v>619.42921249999995</v>
      </c>
      <c r="P1132" s="9"/>
    </row>
    <row r="1133" spans="1:16" s="8" customFormat="1" ht="14.4" x14ac:dyDescent="0.25">
      <c r="A1133" s="35">
        <f>IF(I1133&lt;&gt;"",1+MAX($A$1:A1132),"")</f>
        <v>813</v>
      </c>
      <c r="B1133" s="37" t="s">
        <v>837</v>
      </c>
      <c r="C1133" s="37" t="s">
        <v>837</v>
      </c>
      <c r="E1133" s="33" t="s">
        <v>841</v>
      </c>
      <c r="F1133" s="6">
        <f>538.41*1.014/32</f>
        <v>17.060866874999999</v>
      </c>
      <c r="G1133" s="1">
        <v>0</v>
      </c>
      <c r="H1133" s="2">
        <f>F1133*(1+G1133)</f>
        <v>17.060866874999999</v>
      </c>
      <c r="I1133" s="15" t="s">
        <v>35</v>
      </c>
      <c r="J1133" s="95">
        <v>62</v>
      </c>
      <c r="K1133" s="96">
        <f t="shared" si="524"/>
        <v>1057.7737462499999</v>
      </c>
      <c r="L1133" s="96">
        <v>14</v>
      </c>
      <c r="M1133" s="96">
        <f t="shared" si="525"/>
        <v>238.85213624999997</v>
      </c>
      <c r="N1133" s="95">
        <v>76</v>
      </c>
      <c r="O1133" s="4">
        <f t="shared" si="526"/>
        <v>1296.6258825</v>
      </c>
      <c r="P1133" s="9"/>
    </row>
    <row r="1134" spans="1:16" x14ac:dyDescent="0.25">
      <c r="A1134" s="35" t="str">
        <f>IF(I1134&lt;&gt;"",1+MAX($A$1:A1133),"")</f>
        <v/>
      </c>
      <c r="B1134" s="66"/>
      <c r="C1134" s="67"/>
      <c r="D1134" s="23"/>
      <c r="E1134" s="24"/>
      <c r="F1134" s="6"/>
      <c r="G1134" s="8"/>
      <c r="H1134" s="8"/>
      <c r="J1134" s="40"/>
      <c r="K1134" s="40"/>
      <c r="L1134" s="40"/>
      <c r="M1134" s="40"/>
      <c r="N1134" s="8"/>
      <c r="O1134" s="8"/>
      <c r="P1134" s="9"/>
    </row>
    <row r="1135" spans="1:16" x14ac:dyDescent="0.25">
      <c r="A1135" s="35" t="str">
        <f>IF(I1135&lt;&gt;"",1+MAX($A$1:A1134),"")</f>
        <v/>
      </c>
      <c r="B1135" s="66"/>
      <c r="C1135" s="67"/>
      <c r="D1135" s="50"/>
      <c r="E1135" s="51" t="s">
        <v>786</v>
      </c>
      <c r="F1135" s="6"/>
      <c r="G1135" s="8"/>
      <c r="H1135" s="8"/>
      <c r="J1135" s="40"/>
      <c r="K1135" s="40"/>
      <c r="L1135" s="40"/>
      <c r="M1135" s="40"/>
      <c r="N1135" s="8"/>
      <c r="O1135" s="8"/>
      <c r="P1135" s="9"/>
    </row>
    <row r="1136" spans="1:16" s="8" customFormat="1" ht="14.4" x14ac:dyDescent="0.25">
      <c r="A1136" s="35">
        <f>IF(I1136&lt;&gt;"",1+MAX($A$1:A1135),"")</f>
        <v>814</v>
      </c>
      <c r="B1136" s="37" t="s">
        <v>837</v>
      </c>
      <c r="C1136" s="37" t="s">
        <v>837</v>
      </c>
      <c r="E1136" s="33" t="s">
        <v>842</v>
      </c>
      <c r="F1136" s="6">
        <f>56.23*0.33/32</f>
        <v>0.57987187500000004</v>
      </c>
      <c r="G1136" s="1">
        <v>0</v>
      </c>
      <c r="H1136" s="60">
        <f>F1136*(1+G1136)</f>
        <v>0.57987187500000004</v>
      </c>
      <c r="I1136" s="15" t="s">
        <v>35</v>
      </c>
      <c r="J1136" s="95">
        <v>62</v>
      </c>
      <c r="K1136" s="96">
        <f>J1136*H1136</f>
        <v>35.952056250000005</v>
      </c>
      <c r="L1136" s="96">
        <v>14</v>
      </c>
      <c r="M1136" s="96">
        <f>L1136*H1136</f>
        <v>8.1182062500000001</v>
      </c>
      <c r="N1136" s="95">
        <v>76</v>
      </c>
      <c r="O1136" s="4">
        <f t="shared" ref="O1136:O1137" si="529">N1136*H1136</f>
        <v>44.070262500000005</v>
      </c>
      <c r="P1136" s="9"/>
    </row>
    <row r="1137" spans="1:16" s="8" customFormat="1" ht="14.4" x14ac:dyDescent="0.25">
      <c r="A1137" s="35">
        <f>IF(I1137&lt;&gt;"",1+MAX($A$1:A1136),"")</f>
        <v>815</v>
      </c>
      <c r="B1137" s="37" t="s">
        <v>837</v>
      </c>
      <c r="C1137" s="37" t="s">
        <v>837</v>
      </c>
      <c r="E1137" s="33" t="s">
        <v>843</v>
      </c>
      <c r="F1137" s="6">
        <f>97.83*0.5/32</f>
        <v>1.52859375</v>
      </c>
      <c r="G1137" s="1">
        <v>0</v>
      </c>
      <c r="H1137" s="60">
        <f>F1137*(1+G1137)</f>
        <v>1.52859375</v>
      </c>
      <c r="I1137" s="15" t="s">
        <v>35</v>
      </c>
      <c r="J1137" s="95">
        <v>62</v>
      </c>
      <c r="K1137" s="96">
        <f>J1137*H1137</f>
        <v>94.772812500000001</v>
      </c>
      <c r="L1137" s="96">
        <v>14</v>
      </c>
      <c r="M1137" s="96">
        <f>L1137*H1137</f>
        <v>21.400312499999998</v>
      </c>
      <c r="N1137" s="95">
        <v>76</v>
      </c>
      <c r="O1137" s="4">
        <f t="shared" si="529"/>
        <v>116.173125</v>
      </c>
      <c r="P1137" s="9"/>
    </row>
    <row r="1138" spans="1:16" s="8" customFormat="1" x14ac:dyDescent="0.25">
      <c r="A1138" s="35" t="str">
        <f>IF(I1138&lt;&gt;"",1+MAX($A$1:A1137),"")</f>
        <v/>
      </c>
      <c r="B1138" s="66"/>
      <c r="C1138" s="67"/>
      <c r="E1138" s="33"/>
      <c r="F1138" s="6"/>
      <c r="G1138" s="1"/>
      <c r="H1138" s="2"/>
      <c r="I1138" s="15"/>
      <c r="J1138" s="40"/>
      <c r="K1138" s="40"/>
      <c r="L1138" s="40"/>
      <c r="M1138" s="40"/>
      <c r="N1138" s="3"/>
      <c r="O1138" s="4"/>
      <c r="P1138" s="9"/>
    </row>
    <row r="1139" spans="1:16" x14ac:dyDescent="0.25">
      <c r="A1139" s="35" t="str">
        <f>IF(I1139&lt;&gt;"",1+MAX($A$1:A1138),"")</f>
        <v/>
      </c>
      <c r="B1139" s="66"/>
      <c r="C1139" s="67"/>
      <c r="D1139" s="50"/>
      <c r="E1139" s="51" t="s">
        <v>844</v>
      </c>
      <c r="F1139" s="6"/>
      <c r="G1139" s="8"/>
      <c r="H1139" s="8"/>
      <c r="J1139" s="40"/>
      <c r="K1139" s="40"/>
      <c r="L1139" s="40"/>
      <c r="M1139" s="40"/>
      <c r="N1139" s="8"/>
      <c r="O1139" s="8"/>
      <c r="P1139" s="9"/>
    </row>
    <row r="1140" spans="1:16" s="8" customFormat="1" ht="14.4" x14ac:dyDescent="0.25">
      <c r="A1140" s="35">
        <f>IF(I1140&lt;&gt;"",1+MAX($A$1:A1139),"")</f>
        <v>816</v>
      </c>
      <c r="B1140" s="37" t="s">
        <v>837</v>
      </c>
      <c r="C1140" s="37" t="s">
        <v>837</v>
      </c>
      <c r="E1140" s="33" t="s">
        <v>845</v>
      </c>
      <c r="F1140" s="6">
        <v>943.18</v>
      </c>
      <c r="G1140" s="1">
        <v>0.1</v>
      </c>
      <c r="H1140" s="2">
        <f t="shared" ref="H1140:H1142" si="530">F1140*(1+G1140)</f>
        <v>1037.498</v>
      </c>
      <c r="I1140" s="15" t="s">
        <v>27</v>
      </c>
      <c r="J1140" s="95">
        <v>3</v>
      </c>
      <c r="K1140" s="96">
        <f>J1140*H1140</f>
        <v>3112.4940000000001</v>
      </c>
      <c r="L1140" s="96">
        <v>6</v>
      </c>
      <c r="M1140" s="96">
        <f>L1140*H1140</f>
        <v>6224.9880000000003</v>
      </c>
      <c r="N1140" s="95">
        <v>9</v>
      </c>
      <c r="O1140" s="4">
        <f t="shared" ref="O1140:O1142" si="531">N1140*H1140</f>
        <v>9337.482</v>
      </c>
      <c r="P1140" s="9"/>
    </row>
    <row r="1141" spans="1:16" s="8" customFormat="1" ht="14.4" x14ac:dyDescent="0.25">
      <c r="A1141" s="35">
        <f>IF(I1141&lt;&gt;"",1+MAX($A$1:A1140),"")</f>
        <v>817</v>
      </c>
      <c r="B1141" s="37" t="s">
        <v>837</v>
      </c>
      <c r="C1141" s="37" t="s">
        <v>837</v>
      </c>
      <c r="E1141" s="33" t="s">
        <v>790</v>
      </c>
      <c r="F1141" s="6">
        <v>461.47</v>
      </c>
      <c r="G1141" s="1">
        <v>0.1</v>
      </c>
      <c r="H1141" s="2">
        <f t="shared" si="530"/>
        <v>507.61700000000008</v>
      </c>
      <c r="I1141" s="15" t="s">
        <v>27</v>
      </c>
      <c r="J1141" s="95">
        <v>3.71</v>
      </c>
      <c r="K1141" s="96">
        <f>J1141*H1141</f>
        <v>1883.2590700000003</v>
      </c>
      <c r="L1141" s="96">
        <v>3.29</v>
      </c>
      <c r="M1141" s="96">
        <f>L1141*H1141</f>
        <v>1670.0599300000003</v>
      </c>
      <c r="N1141" s="95">
        <v>7</v>
      </c>
      <c r="O1141" s="4">
        <f t="shared" si="531"/>
        <v>3553.3190000000004</v>
      </c>
      <c r="P1141" s="9"/>
    </row>
    <row r="1142" spans="1:16" s="8" customFormat="1" ht="14.4" x14ac:dyDescent="0.25">
      <c r="A1142" s="35">
        <f>IF(I1142&lt;&gt;"",1+MAX($A$1:A1141),"")</f>
        <v>818</v>
      </c>
      <c r="B1142" s="37" t="s">
        <v>837</v>
      </c>
      <c r="C1142" s="37" t="s">
        <v>837</v>
      </c>
      <c r="E1142" s="33" t="s">
        <v>846</v>
      </c>
      <c r="F1142" s="6">
        <v>115.43</v>
      </c>
      <c r="G1142" s="1">
        <v>0.1</v>
      </c>
      <c r="H1142" s="2">
        <f t="shared" si="530"/>
        <v>126.97300000000001</v>
      </c>
      <c r="I1142" s="15" t="s">
        <v>27</v>
      </c>
      <c r="J1142" s="95">
        <v>2.48</v>
      </c>
      <c r="K1142" s="96">
        <f>J1142*H1142</f>
        <v>314.89304000000004</v>
      </c>
      <c r="L1142" s="96">
        <v>1.52</v>
      </c>
      <c r="M1142" s="96">
        <f>L1142*H1142</f>
        <v>192.99896000000001</v>
      </c>
      <c r="N1142" s="95">
        <v>4</v>
      </c>
      <c r="O1142" s="4">
        <f t="shared" si="531"/>
        <v>507.89200000000005</v>
      </c>
      <c r="P1142" s="9"/>
    </row>
    <row r="1143" spans="1:16" s="8" customFormat="1" ht="14.4" x14ac:dyDescent="0.25">
      <c r="A1143" s="35" t="str">
        <f>IF(I1143&lt;&gt;"",1+MAX($A$1:A1142),"")</f>
        <v/>
      </c>
      <c r="B1143" s="37"/>
      <c r="C1143" s="37"/>
      <c r="E1143" s="33"/>
      <c r="F1143" s="6"/>
      <c r="G1143" s="1"/>
      <c r="H1143" s="2"/>
      <c r="I1143" s="15"/>
      <c r="J1143" s="3"/>
      <c r="K1143" s="40"/>
      <c r="L1143" s="40"/>
      <c r="M1143" s="40"/>
      <c r="N1143" s="3"/>
      <c r="O1143" s="4"/>
      <c r="P1143" s="9"/>
    </row>
    <row r="1144" spans="1:16" x14ac:dyDescent="0.25">
      <c r="A1144" s="35" t="str">
        <f>IF(I1144&lt;&gt;"",1+MAX($A$1:A1143),"")</f>
        <v/>
      </c>
      <c r="B1144" s="66"/>
      <c r="C1144" s="67"/>
      <c r="D1144" s="50"/>
      <c r="E1144" s="51" t="s">
        <v>800</v>
      </c>
      <c r="F1144" s="6"/>
      <c r="G1144" s="8"/>
      <c r="H1144" s="8"/>
      <c r="J1144" s="40"/>
      <c r="K1144" s="40"/>
      <c r="L1144" s="40"/>
      <c r="M1144" s="40"/>
      <c r="N1144" s="8"/>
      <c r="O1144" s="8"/>
      <c r="P1144" s="9"/>
    </row>
    <row r="1145" spans="1:16" s="8" customFormat="1" ht="14.4" x14ac:dyDescent="0.25">
      <c r="A1145" s="35">
        <f>IF(I1145&lt;&gt;"",1+MAX($A$1:A1144),"")</f>
        <v>819</v>
      </c>
      <c r="B1145" s="37" t="s">
        <v>847</v>
      </c>
      <c r="C1145" s="37" t="s">
        <v>793</v>
      </c>
      <c r="E1145" s="33" t="s">
        <v>848</v>
      </c>
      <c r="F1145" s="6">
        <v>198.2</v>
      </c>
      <c r="G1145" s="1">
        <v>0.1</v>
      </c>
      <c r="H1145" s="2">
        <f t="shared" ref="H1145:H1158" si="532">F1145*(1+G1145)</f>
        <v>218.02</v>
      </c>
      <c r="I1145" s="15" t="s">
        <v>27</v>
      </c>
      <c r="J1145" s="95">
        <v>1.2160000000000002</v>
      </c>
      <c r="K1145" s="96">
        <f t="shared" ref="K1145:K1158" si="533">J1145*H1145</f>
        <v>265.11232000000007</v>
      </c>
      <c r="L1145" s="96">
        <v>0.38400000000000001</v>
      </c>
      <c r="M1145" s="96">
        <f t="shared" ref="M1145:M1158" si="534">L1145*H1145</f>
        <v>83.719680000000011</v>
      </c>
      <c r="N1145" s="95">
        <v>1.6</v>
      </c>
      <c r="O1145" s="4">
        <f t="shared" ref="O1145:O1158" si="535">N1145*H1145</f>
        <v>348.83200000000005</v>
      </c>
      <c r="P1145" s="9"/>
    </row>
    <row r="1146" spans="1:16" s="8" customFormat="1" ht="14.4" x14ac:dyDescent="0.25">
      <c r="A1146" s="35">
        <f>IF(I1146&lt;&gt;"",1+MAX($A$1:A1145),"")</f>
        <v>820</v>
      </c>
      <c r="B1146" s="37" t="s">
        <v>847</v>
      </c>
      <c r="C1146" s="37" t="s">
        <v>793</v>
      </c>
      <c r="E1146" s="33" t="s">
        <v>849</v>
      </c>
      <c r="F1146" s="6">
        <v>310.23</v>
      </c>
      <c r="G1146" s="1">
        <v>0.1</v>
      </c>
      <c r="H1146" s="2">
        <f t="shared" si="532"/>
        <v>341.25300000000004</v>
      </c>
      <c r="I1146" s="15" t="s">
        <v>27</v>
      </c>
      <c r="J1146" s="95">
        <v>1.2160000000000002</v>
      </c>
      <c r="K1146" s="96">
        <f t="shared" si="533"/>
        <v>414.96364800000009</v>
      </c>
      <c r="L1146" s="96">
        <v>0.38400000000000001</v>
      </c>
      <c r="M1146" s="96">
        <f t="shared" si="534"/>
        <v>131.04115200000001</v>
      </c>
      <c r="N1146" s="95">
        <v>1.6</v>
      </c>
      <c r="O1146" s="4">
        <f t="shared" si="535"/>
        <v>546.00480000000005</v>
      </c>
      <c r="P1146" s="9"/>
    </row>
    <row r="1147" spans="1:16" s="8" customFormat="1" ht="14.4" x14ac:dyDescent="0.25">
      <c r="A1147" s="35">
        <f>IF(I1147&lt;&gt;"",1+MAX($A$1:A1146),"")</f>
        <v>821</v>
      </c>
      <c r="B1147" s="37" t="s">
        <v>847</v>
      </c>
      <c r="C1147" s="37" t="s">
        <v>793</v>
      </c>
      <c r="E1147" s="33" t="s">
        <v>850</v>
      </c>
      <c r="F1147" s="6">
        <v>112.16</v>
      </c>
      <c r="G1147" s="1">
        <v>0.1</v>
      </c>
      <c r="H1147" s="2">
        <f t="shared" si="532"/>
        <v>123.376</v>
      </c>
      <c r="I1147" s="15" t="s">
        <v>27</v>
      </c>
      <c r="J1147" s="95">
        <v>1.2160000000000002</v>
      </c>
      <c r="K1147" s="96">
        <f t="shared" si="533"/>
        <v>150.02521600000003</v>
      </c>
      <c r="L1147" s="96">
        <v>0.38400000000000001</v>
      </c>
      <c r="M1147" s="96">
        <f t="shared" si="534"/>
        <v>47.376384000000002</v>
      </c>
      <c r="N1147" s="95">
        <v>1.6</v>
      </c>
      <c r="O1147" s="4">
        <f t="shared" si="535"/>
        <v>197.40160000000003</v>
      </c>
      <c r="P1147" s="9"/>
    </row>
    <row r="1148" spans="1:16" s="8" customFormat="1" ht="14.4" x14ac:dyDescent="0.25">
      <c r="A1148" s="35">
        <f>IF(I1148&lt;&gt;"",1+MAX($A$1:A1147),"")</f>
        <v>822</v>
      </c>
      <c r="B1148" s="37" t="s">
        <v>847</v>
      </c>
      <c r="C1148" s="37" t="s">
        <v>793</v>
      </c>
      <c r="E1148" s="33" t="s">
        <v>851</v>
      </c>
      <c r="F1148" s="6">
        <v>319.02</v>
      </c>
      <c r="G1148" s="1">
        <v>0.1</v>
      </c>
      <c r="H1148" s="2">
        <f t="shared" si="532"/>
        <v>350.92200000000003</v>
      </c>
      <c r="I1148" s="15" t="s">
        <v>27</v>
      </c>
      <c r="J1148" s="95">
        <v>1.2160000000000002</v>
      </c>
      <c r="K1148" s="96">
        <f t="shared" si="533"/>
        <v>426.72115200000007</v>
      </c>
      <c r="L1148" s="96">
        <v>0.38400000000000001</v>
      </c>
      <c r="M1148" s="96">
        <f t="shared" si="534"/>
        <v>134.75404800000001</v>
      </c>
      <c r="N1148" s="95">
        <v>1.6</v>
      </c>
      <c r="O1148" s="4">
        <f t="shared" si="535"/>
        <v>561.47520000000009</v>
      </c>
      <c r="P1148" s="9"/>
    </row>
    <row r="1149" spans="1:16" s="8" customFormat="1" ht="14.4" x14ac:dyDescent="0.25">
      <c r="A1149" s="35">
        <f>IF(I1149&lt;&gt;"",1+MAX($A$1:A1148),"")</f>
        <v>823</v>
      </c>
      <c r="B1149" s="37" t="s">
        <v>847</v>
      </c>
      <c r="C1149" s="37" t="s">
        <v>793</v>
      </c>
      <c r="E1149" s="33" t="s">
        <v>852</v>
      </c>
      <c r="F1149" s="6">
        <v>252.72</v>
      </c>
      <c r="G1149" s="1">
        <v>0.1</v>
      </c>
      <c r="H1149" s="2">
        <f t="shared" si="532"/>
        <v>277.99200000000002</v>
      </c>
      <c r="I1149" s="15" t="s">
        <v>27</v>
      </c>
      <c r="J1149" s="95">
        <v>1.2160000000000002</v>
      </c>
      <c r="K1149" s="96">
        <f t="shared" si="533"/>
        <v>338.03827200000006</v>
      </c>
      <c r="L1149" s="96">
        <v>0.38400000000000001</v>
      </c>
      <c r="M1149" s="96">
        <f t="shared" si="534"/>
        <v>106.74892800000001</v>
      </c>
      <c r="N1149" s="95">
        <v>1.6</v>
      </c>
      <c r="O1149" s="4">
        <f t="shared" si="535"/>
        <v>444.78720000000004</v>
      </c>
      <c r="P1149" s="9"/>
    </row>
    <row r="1150" spans="1:16" s="8" customFormat="1" ht="14.4" x14ac:dyDescent="0.25">
      <c r="A1150" s="35">
        <f>IF(I1150&lt;&gt;"",1+MAX($A$1:A1149),"")</f>
        <v>824</v>
      </c>
      <c r="B1150" s="37" t="s">
        <v>847</v>
      </c>
      <c r="C1150" s="37" t="s">
        <v>793</v>
      </c>
      <c r="E1150" s="33" t="s">
        <v>853</v>
      </c>
      <c r="F1150" s="6">
        <v>243</v>
      </c>
      <c r="G1150" s="1">
        <v>0.1</v>
      </c>
      <c r="H1150" s="2">
        <f t="shared" si="532"/>
        <v>267.3</v>
      </c>
      <c r="I1150" s="15" t="s">
        <v>27</v>
      </c>
      <c r="J1150" s="95">
        <v>1.2160000000000002</v>
      </c>
      <c r="K1150" s="96">
        <f t="shared" si="533"/>
        <v>325.03680000000008</v>
      </c>
      <c r="L1150" s="96">
        <v>0.38400000000000001</v>
      </c>
      <c r="M1150" s="96">
        <f t="shared" si="534"/>
        <v>102.64320000000001</v>
      </c>
      <c r="N1150" s="95">
        <v>1.6</v>
      </c>
      <c r="O1150" s="4">
        <f t="shared" si="535"/>
        <v>427.68000000000006</v>
      </c>
      <c r="P1150" s="9"/>
    </row>
    <row r="1151" spans="1:16" s="8" customFormat="1" ht="14.4" x14ac:dyDescent="0.25">
      <c r="A1151" s="35">
        <f>IF(I1151&lt;&gt;"",1+MAX($A$1:A1150),"")</f>
        <v>825</v>
      </c>
      <c r="B1151" s="37" t="s">
        <v>847</v>
      </c>
      <c r="C1151" s="37" t="s">
        <v>793</v>
      </c>
      <c r="E1151" s="33" t="s">
        <v>854</v>
      </c>
      <c r="F1151" s="6">
        <v>166.31</v>
      </c>
      <c r="G1151" s="1">
        <v>0.1</v>
      </c>
      <c r="H1151" s="2">
        <f t="shared" si="532"/>
        <v>182.94100000000003</v>
      </c>
      <c r="I1151" s="15" t="s">
        <v>27</v>
      </c>
      <c r="J1151" s="95">
        <v>1.2160000000000002</v>
      </c>
      <c r="K1151" s="96">
        <f t="shared" si="533"/>
        <v>222.45625600000008</v>
      </c>
      <c r="L1151" s="96">
        <v>0.38400000000000001</v>
      </c>
      <c r="M1151" s="96">
        <f t="shared" si="534"/>
        <v>70.249344000000008</v>
      </c>
      <c r="N1151" s="95">
        <v>1.6</v>
      </c>
      <c r="O1151" s="4">
        <f t="shared" si="535"/>
        <v>292.70560000000006</v>
      </c>
      <c r="P1151" s="9"/>
    </row>
    <row r="1152" spans="1:16" s="8" customFormat="1" ht="14.4" x14ac:dyDescent="0.25">
      <c r="A1152" s="35">
        <f>IF(I1152&lt;&gt;"",1+MAX($A$1:A1151),"")</f>
        <v>826</v>
      </c>
      <c r="B1152" s="37" t="s">
        <v>847</v>
      </c>
      <c r="C1152" s="37" t="s">
        <v>793</v>
      </c>
      <c r="E1152" s="33" t="s">
        <v>855</v>
      </c>
      <c r="F1152" s="6">
        <v>532</v>
      </c>
      <c r="G1152" s="1">
        <v>0.1</v>
      </c>
      <c r="H1152" s="2">
        <f t="shared" si="532"/>
        <v>585.20000000000005</v>
      </c>
      <c r="I1152" s="15" t="s">
        <v>27</v>
      </c>
      <c r="J1152" s="95">
        <v>1.2160000000000002</v>
      </c>
      <c r="K1152" s="96">
        <f t="shared" si="533"/>
        <v>711.60320000000013</v>
      </c>
      <c r="L1152" s="96">
        <v>0.38400000000000001</v>
      </c>
      <c r="M1152" s="96">
        <f t="shared" si="534"/>
        <v>224.71680000000003</v>
      </c>
      <c r="N1152" s="95">
        <v>1.6</v>
      </c>
      <c r="O1152" s="4">
        <f t="shared" si="535"/>
        <v>936.32000000000016</v>
      </c>
      <c r="P1152" s="9"/>
    </row>
    <row r="1153" spans="1:16" s="8" customFormat="1" ht="14.4" x14ac:dyDescent="0.25">
      <c r="A1153" s="35">
        <f>IF(I1153&lt;&gt;"",1+MAX($A$1:A1152),"")</f>
        <v>827</v>
      </c>
      <c r="B1153" s="37" t="s">
        <v>847</v>
      </c>
      <c r="C1153" s="37" t="s">
        <v>793</v>
      </c>
      <c r="E1153" s="33" t="s">
        <v>856</v>
      </c>
      <c r="F1153" s="6">
        <v>42.73</v>
      </c>
      <c r="G1153" s="1">
        <v>0.1</v>
      </c>
      <c r="H1153" s="2">
        <f t="shared" si="532"/>
        <v>47.003</v>
      </c>
      <c r="I1153" s="15" t="s">
        <v>27</v>
      </c>
      <c r="J1153" s="95">
        <v>1.2160000000000002</v>
      </c>
      <c r="K1153" s="96">
        <f t="shared" si="533"/>
        <v>57.155648000000006</v>
      </c>
      <c r="L1153" s="96">
        <v>0.38400000000000001</v>
      </c>
      <c r="M1153" s="96">
        <f t="shared" si="534"/>
        <v>18.049151999999999</v>
      </c>
      <c r="N1153" s="95">
        <v>1.6</v>
      </c>
      <c r="O1153" s="4">
        <f t="shared" si="535"/>
        <v>75.204800000000006</v>
      </c>
      <c r="P1153" s="9"/>
    </row>
    <row r="1154" spans="1:16" s="8" customFormat="1" ht="14.4" x14ac:dyDescent="0.25">
      <c r="A1154" s="35">
        <f>IF(I1154&lt;&gt;"",1+MAX($A$1:A1153),"")</f>
        <v>828</v>
      </c>
      <c r="B1154" s="37" t="s">
        <v>847</v>
      </c>
      <c r="C1154" s="37" t="s">
        <v>793</v>
      </c>
      <c r="E1154" s="33" t="s">
        <v>857</v>
      </c>
      <c r="F1154" s="6">
        <v>96.56</v>
      </c>
      <c r="G1154" s="1">
        <v>0.1</v>
      </c>
      <c r="H1154" s="2">
        <f t="shared" si="532"/>
        <v>106.21600000000001</v>
      </c>
      <c r="I1154" s="15" t="s">
        <v>27</v>
      </c>
      <c r="J1154" s="95">
        <v>1.2160000000000002</v>
      </c>
      <c r="K1154" s="96">
        <f t="shared" si="533"/>
        <v>129.15865600000004</v>
      </c>
      <c r="L1154" s="96">
        <v>0.38400000000000001</v>
      </c>
      <c r="M1154" s="96">
        <f t="shared" si="534"/>
        <v>40.786944000000005</v>
      </c>
      <c r="N1154" s="95">
        <v>1.6</v>
      </c>
      <c r="O1154" s="4">
        <f t="shared" si="535"/>
        <v>169.94560000000001</v>
      </c>
      <c r="P1154" s="9"/>
    </row>
    <row r="1155" spans="1:16" s="8" customFormat="1" ht="14.4" x14ac:dyDescent="0.25">
      <c r="A1155" s="35">
        <f>IF(I1155&lt;&gt;"",1+MAX($A$1:A1154),"")</f>
        <v>829</v>
      </c>
      <c r="B1155" s="37" t="s">
        <v>847</v>
      </c>
      <c r="C1155" s="37" t="s">
        <v>793</v>
      </c>
      <c r="E1155" s="33" t="s">
        <v>858</v>
      </c>
      <c r="F1155" s="6">
        <v>102.96</v>
      </c>
      <c r="G1155" s="1">
        <v>0.1</v>
      </c>
      <c r="H1155" s="2">
        <f t="shared" si="532"/>
        <v>113.256</v>
      </c>
      <c r="I1155" s="15" t="s">
        <v>27</v>
      </c>
      <c r="J1155" s="95">
        <v>1.2160000000000002</v>
      </c>
      <c r="K1155" s="96">
        <f t="shared" si="533"/>
        <v>137.71929600000001</v>
      </c>
      <c r="L1155" s="96">
        <v>0.38400000000000001</v>
      </c>
      <c r="M1155" s="96">
        <f t="shared" si="534"/>
        <v>43.490304000000002</v>
      </c>
      <c r="N1155" s="95">
        <v>1.6</v>
      </c>
      <c r="O1155" s="4">
        <f t="shared" si="535"/>
        <v>181.20960000000002</v>
      </c>
      <c r="P1155" s="9"/>
    </row>
    <row r="1156" spans="1:16" s="8" customFormat="1" ht="14.4" x14ac:dyDescent="0.25">
      <c r="A1156" s="35">
        <f>IF(I1156&lt;&gt;"",1+MAX($A$1:A1155),"")</f>
        <v>830</v>
      </c>
      <c r="B1156" s="37" t="s">
        <v>847</v>
      </c>
      <c r="C1156" s="37" t="s">
        <v>793</v>
      </c>
      <c r="E1156" s="33" t="s">
        <v>859</v>
      </c>
      <c r="F1156" s="6">
        <v>416.25</v>
      </c>
      <c r="G1156" s="1">
        <v>0.1</v>
      </c>
      <c r="H1156" s="2">
        <f t="shared" si="532"/>
        <v>457.87500000000006</v>
      </c>
      <c r="I1156" s="15" t="s">
        <v>27</v>
      </c>
      <c r="J1156" s="95">
        <v>1.2160000000000002</v>
      </c>
      <c r="K1156" s="96">
        <f t="shared" si="533"/>
        <v>556.77600000000018</v>
      </c>
      <c r="L1156" s="96">
        <v>0.38400000000000001</v>
      </c>
      <c r="M1156" s="96">
        <f t="shared" si="534"/>
        <v>175.82400000000001</v>
      </c>
      <c r="N1156" s="95">
        <v>1.6</v>
      </c>
      <c r="O1156" s="4">
        <f t="shared" si="535"/>
        <v>732.60000000000014</v>
      </c>
      <c r="P1156" s="9"/>
    </row>
    <row r="1157" spans="1:16" s="8" customFormat="1" ht="14.4" x14ac:dyDescent="0.25">
      <c r="A1157" s="35">
        <f>IF(I1157&lt;&gt;"",1+MAX($A$1:A1156),"")</f>
        <v>831</v>
      </c>
      <c r="B1157" s="37" t="s">
        <v>847</v>
      </c>
      <c r="C1157" s="37" t="s">
        <v>793</v>
      </c>
      <c r="E1157" s="33" t="s">
        <v>860</v>
      </c>
      <c r="F1157" s="6">
        <v>217.91</v>
      </c>
      <c r="G1157" s="1">
        <v>0.1</v>
      </c>
      <c r="H1157" s="2">
        <f t="shared" si="532"/>
        <v>239.70100000000002</v>
      </c>
      <c r="I1157" s="15" t="s">
        <v>27</v>
      </c>
      <c r="J1157" s="95">
        <v>1.2160000000000002</v>
      </c>
      <c r="K1157" s="96">
        <f t="shared" si="533"/>
        <v>291.47641600000009</v>
      </c>
      <c r="L1157" s="96">
        <v>0.38400000000000001</v>
      </c>
      <c r="M1157" s="96">
        <f t="shared" si="534"/>
        <v>92.045184000000006</v>
      </c>
      <c r="N1157" s="95">
        <v>1.6</v>
      </c>
      <c r="O1157" s="4">
        <f t="shared" si="535"/>
        <v>383.52160000000003</v>
      </c>
      <c r="P1157" s="9"/>
    </row>
    <row r="1158" spans="1:16" s="8" customFormat="1" ht="14.4" x14ac:dyDescent="0.25">
      <c r="A1158" s="35">
        <f>IF(I1158&lt;&gt;"",1+MAX($A$1:A1157),"")</f>
        <v>832</v>
      </c>
      <c r="B1158" s="37" t="s">
        <v>847</v>
      </c>
      <c r="C1158" s="37" t="s">
        <v>793</v>
      </c>
      <c r="E1158" s="33" t="s">
        <v>861</v>
      </c>
      <c r="F1158" s="6">
        <v>155.77000000000001</v>
      </c>
      <c r="G1158" s="1">
        <v>0.1</v>
      </c>
      <c r="H1158" s="2">
        <f t="shared" si="532"/>
        <v>171.34700000000004</v>
      </c>
      <c r="I1158" s="15" t="s">
        <v>27</v>
      </c>
      <c r="J1158" s="95">
        <v>1.2160000000000002</v>
      </c>
      <c r="K1158" s="96">
        <f t="shared" si="533"/>
        <v>208.35795200000007</v>
      </c>
      <c r="L1158" s="96">
        <v>0.38400000000000001</v>
      </c>
      <c r="M1158" s="96">
        <f t="shared" si="534"/>
        <v>65.79724800000001</v>
      </c>
      <c r="N1158" s="95">
        <v>1.6</v>
      </c>
      <c r="O1158" s="4">
        <f t="shared" si="535"/>
        <v>274.15520000000009</v>
      </c>
      <c r="P1158" s="9"/>
    </row>
    <row r="1159" spans="1:16" s="8" customFormat="1" x14ac:dyDescent="0.25">
      <c r="A1159" s="35" t="str">
        <f>IF(I1159&lt;&gt;"",1+MAX($A$1:A1158),"")</f>
        <v/>
      </c>
      <c r="B1159" s="66"/>
      <c r="C1159" s="67"/>
      <c r="E1159" s="33"/>
      <c r="F1159" s="6"/>
      <c r="G1159" s="1"/>
      <c r="H1159" s="101"/>
      <c r="I1159" s="101"/>
      <c r="J1159" s="101"/>
      <c r="K1159" s="101"/>
      <c r="L1159" s="40"/>
      <c r="M1159" s="40"/>
      <c r="N1159" s="3"/>
      <c r="O1159" s="4"/>
      <c r="P1159" s="9"/>
    </row>
    <row r="1160" spans="1:16" x14ac:dyDescent="0.25">
      <c r="A1160" s="35" t="str">
        <f>IF(I1160&lt;&gt;"",1+MAX($A$1:A1159),"")</f>
        <v/>
      </c>
      <c r="B1160" s="66"/>
      <c r="C1160" s="67"/>
      <c r="D1160" s="50"/>
      <c r="E1160" s="51" t="s">
        <v>809</v>
      </c>
      <c r="F1160" s="6"/>
      <c r="G1160" s="8"/>
      <c r="H1160" s="8"/>
      <c r="J1160" s="40"/>
      <c r="K1160" s="40"/>
      <c r="L1160" s="40"/>
      <c r="M1160" s="40"/>
      <c r="N1160" s="8"/>
      <c r="O1160" s="8"/>
      <c r="P1160" s="9"/>
    </row>
    <row r="1161" spans="1:16" s="8" customFormat="1" ht="14.4" x14ac:dyDescent="0.25">
      <c r="A1161" s="35">
        <f>IF(I1161&lt;&gt;"",1+MAX($A$1:A1160),"")</f>
        <v>833</v>
      </c>
      <c r="B1161" s="37" t="s">
        <v>862</v>
      </c>
      <c r="C1161" s="37" t="s">
        <v>793</v>
      </c>
      <c r="E1161" s="33" t="s">
        <v>863</v>
      </c>
      <c r="F1161" s="6">
        <v>171.99</v>
      </c>
      <c r="G1161" s="1">
        <v>0.1</v>
      </c>
      <c r="H1161" s="2">
        <f t="shared" ref="H1161:H1162" si="536">F1161*(1+G1161)</f>
        <v>189.18900000000002</v>
      </c>
      <c r="I1161" s="15" t="s">
        <v>27</v>
      </c>
      <c r="J1161" s="91">
        <v>13.44</v>
      </c>
      <c r="K1161" s="92">
        <f>J1161*H1161</f>
        <v>2542.7001600000003</v>
      </c>
      <c r="L1161" s="92">
        <v>18.559999999999999</v>
      </c>
      <c r="M1161" s="92">
        <f>L1161*H1161</f>
        <v>3511.3478400000004</v>
      </c>
      <c r="N1161" s="91">
        <v>32</v>
      </c>
      <c r="O1161" s="4">
        <f t="shared" ref="O1161:O1162" si="537">N1161*H1161</f>
        <v>6054.0480000000007</v>
      </c>
      <c r="P1161" s="9"/>
    </row>
    <row r="1162" spans="1:16" s="8" customFormat="1" ht="14.4" x14ac:dyDescent="0.25">
      <c r="A1162" s="35">
        <f>IF(I1162&lt;&gt;"",1+MAX($A$1:A1161),"")</f>
        <v>834</v>
      </c>
      <c r="B1162" s="37" t="s">
        <v>864</v>
      </c>
      <c r="C1162" s="37" t="s">
        <v>793</v>
      </c>
      <c r="E1162" s="33" t="s">
        <v>865</v>
      </c>
      <c r="F1162" s="6">
        <v>126.78</v>
      </c>
      <c r="G1162" s="1">
        <v>0.1</v>
      </c>
      <c r="H1162" s="2">
        <f t="shared" si="536"/>
        <v>139.458</v>
      </c>
      <c r="I1162" s="15" t="s">
        <v>27</v>
      </c>
      <c r="J1162" s="91">
        <v>13.44</v>
      </c>
      <c r="K1162" s="92">
        <f>J1162*H1162</f>
        <v>1874.3155199999999</v>
      </c>
      <c r="L1162" s="92">
        <v>18.559999999999999</v>
      </c>
      <c r="M1162" s="92">
        <f>L1162*H1162</f>
        <v>2588.3404799999998</v>
      </c>
      <c r="N1162" s="91">
        <v>32</v>
      </c>
      <c r="O1162" s="4">
        <f t="shared" si="537"/>
        <v>4462.6559999999999</v>
      </c>
      <c r="P1162" s="9"/>
    </row>
    <row r="1163" spans="1:16" s="8" customFormat="1" x14ac:dyDescent="0.25">
      <c r="A1163" s="35" t="str">
        <f>IF(I1163&lt;&gt;"",1+MAX($A$1:A1162),"")</f>
        <v/>
      </c>
      <c r="B1163" s="66"/>
      <c r="C1163" s="67"/>
      <c r="E1163" s="33"/>
      <c r="F1163" s="6"/>
      <c r="G1163" s="1"/>
      <c r="H1163" s="101"/>
      <c r="I1163" s="101"/>
      <c r="J1163" s="101"/>
      <c r="K1163" s="101"/>
      <c r="L1163" s="40"/>
      <c r="M1163" s="40"/>
      <c r="N1163" s="3"/>
      <c r="O1163" s="4"/>
      <c r="P1163" s="9"/>
    </row>
    <row r="1164" spans="1:16" x14ac:dyDescent="0.25">
      <c r="A1164" s="35" t="str">
        <f>IF(I1164&lt;&gt;"",1+MAX($A$1:A1163),"")</f>
        <v/>
      </c>
      <c r="B1164" s="66"/>
      <c r="C1164" s="67"/>
      <c r="D1164" s="50"/>
      <c r="E1164" s="51" t="s">
        <v>791</v>
      </c>
      <c r="F1164" s="6"/>
      <c r="G1164" s="8"/>
      <c r="H1164" s="8"/>
      <c r="J1164" s="40"/>
      <c r="K1164" s="40"/>
      <c r="L1164" s="40"/>
      <c r="M1164" s="40"/>
      <c r="N1164" s="8"/>
      <c r="O1164" s="8"/>
      <c r="P1164" s="9"/>
    </row>
    <row r="1165" spans="1:16" s="8" customFormat="1" ht="14.4" x14ac:dyDescent="0.25">
      <c r="A1165" s="35">
        <f>IF(I1165&lt;&gt;"",1+MAX($A$1:A1164),"")</f>
        <v>835</v>
      </c>
      <c r="B1165" s="37" t="s">
        <v>847</v>
      </c>
      <c r="C1165" s="37" t="s">
        <v>793</v>
      </c>
      <c r="E1165" s="33" t="s">
        <v>866</v>
      </c>
      <c r="F1165" s="6">
        <v>26.93</v>
      </c>
      <c r="G1165" s="1">
        <v>0.1</v>
      </c>
      <c r="H1165" s="2">
        <f t="shared" ref="H1165:H1172" si="538">F1165*(1+G1165)</f>
        <v>29.623000000000001</v>
      </c>
      <c r="I1165" s="15" t="s">
        <v>27</v>
      </c>
      <c r="J1165" s="91">
        <v>4.2</v>
      </c>
      <c r="K1165" s="92">
        <f t="shared" ref="K1165:K1172" si="539">J1165*H1165</f>
        <v>124.41660000000002</v>
      </c>
      <c r="L1165" s="92">
        <v>5.8</v>
      </c>
      <c r="M1165" s="92">
        <f t="shared" ref="M1165:M1172" si="540">L1165*H1165</f>
        <v>171.8134</v>
      </c>
      <c r="N1165" s="91">
        <v>10</v>
      </c>
      <c r="O1165" s="4">
        <f t="shared" ref="O1165:O1172" si="541">N1165*H1165</f>
        <v>296.23</v>
      </c>
      <c r="P1165" s="9"/>
    </row>
    <row r="1166" spans="1:16" s="8" customFormat="1" ht="14.4" x14ac:dyDescent="0.25">
      <c r="A1166" s="35">
        <f>IF(I1166&lt;&gt;"",1+MAX($A$1:A1165),"")</f>
        <v>836</v>
      </c>
      <c r="B1166" s="37" t="s">
        <v>847</v>
      </c>
      <c r="C1166" s="37" t="s">
        <v>793</v>
      </c>
      <c r="E1166" s="33" t="s">
        <v>867</v>
      </c>
      <c r="F1166" s="6">
        <v>43.98</v>
      </c>
      <c r="G1166" s="1">
        <v>0.1</v>
      </c>
      <c r="H1166" s="2">
        <f t="shared" si="538"/>
        <v>48.378</v>
      </c>
      <c r="I1166" s="15" t="s">
        <v>27</v>
      </c>
      <c r="J1166" s="91">
        <v>4.2</v>
      </c>
      <c r="K1166" s="92">
        <f t="shared" si="539"/>
        <v>203.1876</v>
      </c>
      <c r="L1166" s="92">
        <v>5.8</v>
      </c>
      <c r="M1166" s="92">
        <f t="shared" si="540"/>
        <v>280.5924</v>
      </c>
      <c r="N1166" s="91">
        <v>10</v>
      </c>
      <c r="O1166" s="4">
        <f t="shared" si="541"/>
        <v>483.78</v>
      </c>
      <c r="P1166" s="9"/>
    </row>
    <row r="1167" spans="1:16" s="8" customFormat="1" ht="14.4" x14ac:dyDescent="0.25">
      <c r="A1167" s="35">
        <f>IF(I1167&lt;&gt;"",1+MAX($A$1:A1166),"")</f>
        <v>837</v>
      </c>
      <c r="B1167" s="37" t="s">
        <v>847</v>
      </c>
      <c r="C1167" s="37" t="s">
        <v>793</v>
      </c>
      <c r="E1167" s="33" t="s">
        <v>868</v>
      </c>
      <c r="F1167" s="6">
        <v>36.159999999999997</v>
      </c>
      <c r="G1167" s="1">
        <v>0.1</v>
      </c>
      <c r="H1167" s="2">
        <f t="shared" si="538"/>
        <v>39.775999999999996</v>
      </c>
      <c r="I1167" s="15" t="s">
        <v>27</v>
      </c>
      <c r="J1167" s="91">
        <v>4.2</v>
      </c>
      <c r="K1167" s="92">
        <f t="shared" si="539"/>
        <v>167.0592</v>
      </c>
      <c r="L1167" s="92">
        <v>5.8</v>
      </c>
      <c r="M1167" s="92">
        <f t="shared" si="540"/>
        <v>230.70079999999996</v>
      </c>
      <c r="N1167" s="91">
        <v>10</v>
      </c>
      <c r="O1167" s="4">
        <f t="shared" si="541"/>
        <v>397.76</v>
      </c>
      <c r="P1167" s="9"/>
    </row>
    <row r="1168" spans="1:16" s="8" customFormat="1" ht="14.4" x14ac:dyDescent="0.25">
      <c r="A1168" s="35">
        <f>IF(I1168&lt;&gt;"",1+MAX($A$1:A1167),"")</f>
        <v>838</v>
      </c>
      <c r="B1168" s="37" t="s">
        <v>847</v>
      </c>
      <c r="C1168" s="37" t="s">
        <v>793</v>
      </c>
      <c r="E1168" s="33" t="s">
        <v>869</v>
      </c>
      <c r="F1168" s="6">
        <v>152.28</v>
      </c>
      <c r="G1168" s="1">
        <v>0.1</v>
      </c>
      <c r="H1168" s="2">
        <f t="shared" si="538"/>
        <v>167.50800000000001</v>
      </c>
      <c r="I1168" s="15" t="s">
        <v>27</v>
      </c>
      <c r="J1168" s="91">
        <v>12.6</v>
      </c>
      <c r="K1168" s="92">
        <f t="shared" si="539"/>
        <v>2110.6008000000002</v>
      </c>
      <c r="L1168" s="92">
        <v>17.399999999999999</v>
      </c>
      <c r="M1168" s="92">
        <f t="shared" si="540"/>
        <v>2914.6392000000001</v>
      </c>
      <c r="N1168" s="91">
        <v>30</v>
      </c>
      <c r="O1168" s="4">
        <f t="shared" si="541"/>
        <v>5025.2400000000007</v>
      </c>
      <c r="P1168" s="9"/>
    </row>
    <row r="1169" spans="1:16" s="8" customFormat="1" ht="14.4" x14ac:dyDescent="0.25">
      <c r="A1169" s="35">
        <f>IF(I1169&lt;&gt;"",1+MAX($A$1:A1168),"")</f>
        <v>839</v>
      </c>
      <c r="B1169" s="37" t="s">
        <v>847</v>
      </c>
      <c r="C1169" s="37" t="s">
        <v>793</v>
      </c>
      <c r="E1169" s="33" t="s">
        <v>870</v>
      </c>
      <c r="F1169" s="6">
        <v>111.49</v>
      </c>
      <c r="G1169" s="1">
        <v>0.1</v>
      </c>
      <c r="H1169" s="2">
        <f t="shared" si="538"/>
        <v>122.63900000000001</v>
      </c>
      <c r="I1169" s="15" t="s">
        <v>27</v>
      </c>
      <c r="J1169" s="91">
        <v>4.2</v>
      </c>
      <c r="K1169" s="92">
        <f t="shared" si="539"/>
        <v>515.08380000000011</v>
      </c>
      <c r="L1169" s="92">
        <v>5.8</v>
      </c>
      <c r="M1169" s="92">
        <f t="shared" si="540"/>
        <v>711.30619999999999</v>
      </c>
      <c r="N1169" s="91">
        <v>10</v>
      </c>
      <c r="O1169" s="4">
        <f t="shared" si="541"/>
        <v>1226.3900000000001</v>
      </c>
      <c r="P1169" s="9"/>
    </row>
    <row r="1170" spans="1:16" s="8" customFormat="1" ht="14.4" x14ac:dyDescent="0.25">
      <c r="A1170" s="35">
        <f>IF(I1170&lt;&gt;"",1+MAX($A$1:A1169),"")</f>
        <v>840</v>
      </c>
      <c r="B1170" s="37" t="s">
        <v>847</v>
      </c>
      <c r="C1170" s="37" t="s">
        <v>793</v>
      </c>
      <c r="E1170" s="33" t="s">
        <v>871</v>
      </c>
      <c r="F1170" s="6">
        <v>168.54</v>
      </c>
      <c r="G1170" s="1">
        <v>0.1</v>
      </c>
      <c r="H1170" s="2">
        <f t="shared" si="538"/>
        <v>185.39400000000001</v>
      </c>
      <c r="I1170" s="15" t="s">
        <v>27</v>
      </c>
      <c r="J1170" s="91">
        <v>4.2</v>
      </c>
      <c r="K1170" s="92">
        <f t="shared" si="539"/>
        <v>778.65480000000002</v>
      </c>
      <c r="L1170" s="92">
        <v>5.8</v>
      </c>
      <c r="M1170" s="92">
        <f t="shared" si="540"/>
        <v>1075.2852</v>
      </c>
      <c r="N1170" s="91">
        <v>10</v>
      </c>
      <c r="O1170" s="4">
        <f t="shared" si="541"/>
        <v>1853.94</v>
      </c>
      <c r="P1170" s="9"/>
    </row>
    <row r="1171" spans="1:16" s="8" customFormat="1" ht="14.4" x14ac:dyDescent="0.25">
      <c r="A1171" s="35">
        <f>IF(I1171&lt;&gt;"",1+MAX($A$1:A1170),"")</f>
        <v>841</v>
      </c>
      <c r="B1171" s="37" t="s">
        <v>847</v>
      </c>
      <c r="C1171" s="37" t="s">
        <v>793</v>
      </c>
      <c r="E1171" s="33" t="s">
        <v>872</v>
      </c>
      <c r="F1171" s="6">
        <v>20.87</v>
      </c>
      <c r="G1171" s="1">
        <v>0.1</v>
      </c>
      <c r="H1171" s="2">
        <f t="shared" si="538"/>
        <v>22.957000000000004</v>
      </c>
      <c r="I1171" s="15" t="s">
        <v>27</v>
      </c>
      <c r="J1171" s="91">
        <v>4.2</v>
      </c>
      <c r="K1171" s="92">
        <f t="shared" si="539"/>
        <v>96.419400000000024</v>
      </c>
      <c r="L1171" s="92">
        <v>5.8</v>
      </c>
      <c r="M1171" s="92">
        <f t="shared" si="540"/>
        <v>133.15060000000003</v>
      </c>
      <c r="N1171" s="91">
        <v>10</v>
      </c>
      <c r="O1171" s="4">
        <f t="shared" si="541"/>
        <v>229.57000000000005</v>
      </c>
      <c r="P1171" s="9"/>
    </row>
    <row r="1172" spans="1:16" s="8" customFormat="1" ht="14.4" x14ac:dyDescent="0.25">
      <c r="A1172" s="35">
        <f>IF(I1172&lt;&gt;"",1+MAX($A$1:A1171),"")</f>
        <v>842</v>
      </c>
      <c r="B1172" s="37" t="s">
        <v>847</v>
      </c>
      <c r="C1172" s="37" t="s">
        <v>793</v>
      </c>
      <c r="E1172" s="33" t="s">
        <v>873</v>
      </c>
      <c r="F1172" s="6">
        <v>110.83</v>
      </c>
      <c r="G1172" s="1">
        <v>0.1</v>
      </c>
      <c r="H1172" s="2">
        <f t="shared" si="538"/>
        <v>121.91300000000001</v>
      </c>
      <c r="I1172" s="15" t="s">
        <v>27</v>
      </c>
      <c r="J1172" s="91">
        <v>4.2</v>
      </c>
      <c r="K1172" s="92">
        <f t="shared" si="539"/>
        <v>512.03460000000007</v>
      </c>
      <c r="L1172" s="92">
        <v>5.8</v>
      </c>
      <c r="M1172" s="92">
        <f t="shared" si="540"/>
        <v>707.09540000000004</v>
      </c>
      <c r="N1172" s="91">
        <v>10</v>
      </c>
      <c r="O1172" s="4">
        <f t="shared" si="541"/>
        <v>1219.1300000000001</v>
      </c>
      <c r="P1172" s="9"/>
    </row>
    <row r="1173" spans="1:16" s="8" customFormat="1" ht="14.4" x14ac:dyDescent="0.25">
      <c r="A1173" s="35" t="str">
        <f>IF(I1173&lt;&gt;"",1+MAX($A$1:A1172),"")</f>
        <v/>
      </c>
      <c r="B1173" s="37"/>
      <c r="C1173" s="37"/>
      <c r="E1173" s="33"/>
      <c r="F1173" s="6"/>
      <c r="G1173" s="1"/>
      <c r="H1173" s="2"/>
      <c r="I1173" s="15"/>
      <c r="J1173" s="3"/>
      <c r="K1173" s="40"/>
      <c r="L1173" s="40"/>
      <c r="M1173" s="40"/>
      <c r="N1173" s="3"/>
      <c r="O1173" s="4"/>
      <c r="P1173" s="9"/>
    </row>
    <row r="1174" spans="1:16" x14ac:dyDescent="0.25">
      <c r="A1174" s="35" t="str">
        <f>IF(I1174&lt;&gt;"",1+MAX($A$1:A1173),"")</f>
        <v/>
      </c>
      <c r="B1174" s="66"/>
      <c r="C1174" s="67"/>
      <c r="D1174" s="50"/>
      <c r="E1174" s="51" t="s">
        <v>813</v>
      </c>
      <c r="F1174" s="6"/>
      <c r="G1174" s="8"/>
      <c r="H1174" s="8"/>
      <c r="J1174" s="40"/>
      <c r="K1174" s="40"/>
      <c r="L1174" s="40"/>
      <c r="M1174" s="40"/>
      <c r="N1174" s="8"/>
      <c r="O1174" s="8"/>
      <c r="P1174" s="9"/>
    </row>
    <row r="1175" spans="1:16" s="8" customFormat="1" ht="28.8" x14ac:dyDescent="0.25">
      <c r="A1175" s="35">
        <f>IF(I1175&lt;&gt;"",1+MAX($A$1:A1174),"")</f>
        <v>843</v>
      </c>
      <c r="B1175" s="37" t="s">
        <v>837</v>
      </c>
      <c r="C1175" s="37" t="s">
        <v>837</v>
      </c>
      <c r="E1175" s="33" t="s">
        <v>814</v>
      </c>
      <c r="F1175" s="6">
        <v>2583.0409</v>
      </c>
      <c r="G1175" s="1">
        <v>0.1</v>
      </c>
      <c r="H1175" s="2">
        <f t="shared" ref="H1175:H1176" si="542">F1175*(1+G1175)</f>
        <v>2841.3449900000001</v>
      </c>
      <c r="I1175" s="15" t="s">
        <v>27</v>
      </c>
      <c r="J1175" s="95">
        <v>1.9760000000000002</v>
      </c>
      <c r="K1175" s="96">
        <f>J1175*H1175</f>
        <v>5614.497700240001</v>
      </c>
      <c r="L1175" s="96">
        <v>0.624</v>
      </c>
      <c r="M1175" s="96">
        <f>L1175*H1175</f>
        <v>1772.9992737600001</v>
      </c>
      <c r="N1175" s="95">
        <v>2.6</v>
      </c>
      <c r="O1175" s="4">
        <f t="shared" ref="O1175:O1176" si="543">N1175*H1175</f>
        <v>7387.4969740000006</v>
      </c>
      <c r="P1175" s="9"/>
    </row>
    <row r="1176" spans="1:16" s="8" customFormat="1" ht="28.8" x14ac:dyDescent="0.25">
      <c r="A1176" s="35">
        <f>IF(I1176&lt;&gt;"",1+MAX($A$1:A1175),"")</f>
        <v>844</v>
      </c>
      <c r="B1176" s="37" t="s">
        <v>837</v>
      </c>
      <c r="C1176" s="37" t="s">
        <v>837</v>
      </c>
      <c r="E1176" s="33" t="s">
        <v>874</v>
      </c>
      <c r="F1176" s="6">
        <v>1520.0800000000002</v>
      </c>
      <c r="G1176" s="1">
        <v>0.1</v>
      </c>
      <c r="H1176" s="2">
        <f t="shared" si="542"/>
        <v>1672.0880000000002</v>
      </c>
      <c r="I1176" s="15" t="s">
        <v>27</v>
      </c>
      <c r="J1176" s="95">
        <v>1.7479999999999998</v>
      </c>
      <c r="K1176" s="96">
        <f>J1176*H1176</f>
        <v>2922.8098239999999</v>
      </c>
      <c r="L1176" s="96">
        <v>0.55199999999999994</v>
      </c>
      <c r="M1176" s="96">
        <f>L1176*H1176</f>
        <v>922.99257599999999</v>
      </c>
      <c r="N1176" s="95">
        <v>2.2999999999999998</v>
      </c>
      <c r="O1176" s="4">
        <f t="shared" si="543"/>
        <v>3845.8024</v>
      </c>
      <c r="P1176" s="9"/>
    </row>
    <row r="1177" spans="1:16" s="8" customFormat="1" ht="14.4" x14ac:dyDescent="0.25">
      <c r="A1177" s="35" t="str">
        <f>IF(I1177&lt;&gt;"",1+MAX($A$1:A1176),"")</f>
        <v/>
      </c>
      <c r="B1177" s="37"/>
      <c r="C1177" s="37"/>
      <c r="E1177" s="33"/>
      <c r="F1177" s="6"/>
      <c r="G1177" s="1"/>
      <c r="H1177" s="2"/>
      <c r="I1177" s="15"/>
      <c r="J1177" s="3"/>
      <c r="K1177" s="40"/>
      <c r="L1177" s="40"/>
      <c r="M1177" s="40"/>
      <c r="N1177" s="3"/>
      <c r="O1177" s="4"/>
      <c r="P1177" s="9"/>
    </row>
    <row r="1178" spans="1:16" x14ac:dyDescent="0.25">
      <c r="A1178" s="35" t="str">
        <f>IF(I1178&lt;&gt;"",1+MAX($A$1:A1177),"")</f>
        <v/>
      </c>
      <c r="B1178" s="66"/>
      <c r="C1178" s="67"/>
      <c r="D1178" s="50"/>
      <c r="E1178" s="51" t="s">
        <v>815</v>
      </c>
      <c r="F1178" s="6"/>
      <c r="G1178" s="8"/>
      <c r="H1178" s="8"/>
      <c r="J1178" s="40"/>
      <c r="K1178" s="40"/>
      <c r="L1178" s="40"/>
      <c r="M1178" s="40"/>
      <c r="N1178" s="8"/>
      <c r="O1178" s="8"/>
      <c r="P1178" s="9"/>
    </row>
    <row r="1179" spans="1:16" s="8" customFormat="1" ht="28.8" x14ac:dyDescent="0.25">
      <c r="A1179" s="35">
        <f>IF(I1179&lt;&gt;"",1+MAX($A$1:A1178),"")</f>
        <v>845</v>
      </c>
      <c r="B1179" s="87" t="s">
        <v>793</v>
      </c>
      <c r="C1179" s="87" t="s">
        <v>793</v>
      </c>
      <c r="E1179" s="33" t="s">
        <v>816</v>
      </c>
      <c r="F1179" s="6">
        <f>SUM(F729:F741)</f>
        <v>13</v>
      </c>
      <c r="G1179" s="1">
        <v>0</v>
      </c>
      <c r="H1179" s="2">
        <f>F1179*(1+G1179)</f>
        <v>13</v>
      </c>
      <c r="I1179" s="15" t="s">
        <v>35</v>
      </c>
      <c r="J1179" s="95">
        <v>125.4</v>
      </c>
      <c r="K1179" s="96">
        <f>J1179*H1179</f>
        <v>1630.2</v>
      </c>
      <c r="L1179" s="96">
        <v>39.6</v>
      </c>
      <c r="M1179" s="96">
        <f>L1179*H1179</f>
        <v>514.80000000000007</v>
      </c>
      <c r="N1179" s="95">
        <v>165</v>
      </c>
      <c r="O1179" s="4">
        <f t="shared" ref="O1179" si="544">N1179*H1179</f>
        <v>2145</v>
      </c>
      <c r="P1179" s="9"/>
    </row>
    <row r="1180" spans="1:16" x14ac:dyDescent="0.25">
      <c r="A1180" s="35" t="str">
        <f>IF(I1180&lt;&gt;"",1+MAX($A$1:A1179),"")</f>
        <v/>
      </c>
      <c r="B1180" s="66"/>
      <c r="C1180" s="67"/>
      <c r="D1180" s="8"/>
      <c r="E1180" s="33"/>
      <c r="F1180" s="6"/>
      <c r="G1180" s="8"/>
      <c r="H1180" s="8"/>
      <c r="J1180" s="40"/>
      <c r="K1180" s="40"/>
      <c r="L1180" s="40"/>
      <c r="M1180" s="40"/>
      <c r="N1180" s="8"/>
      <c r="O1180" s="8"/>
      <c r="P1180" s="25"/>
    </row>
    <row r="1181" spans="1:16" ht="18" x14ac:dyDescent="0.25">
      <c r="A1181" s="35" t="str">
        <f>IF(I1181&lt;&gt;"",1+MAX($A$1:A1180),"")</f>
        <v/>
      </c>
      <c r="B1181" s="66"/>
      <c r="C1181" s="67"/>
      <c r="D1181" s="23"/>
      <c r="E1181" s="58" t="s">
        <v>628</v>
      </c>
      <c r="F1181" s="85"/>
      <c r="G1181" s="8"/>
      <c r="H1181" s="8"/>
      <c r="J1181" s="40"/>
      <c r="K1181" s="40"/>
      <c r="L1181" s="40"/>
      <c r="M1181" s="40"/>
      <c r="N1181" s="8"/>
      <c r="O1181" s="8"/>
      <c r="P1181" s="25"/>
    </row>
    <row r="1182" spans="1:16" x14ac:dyDescent="0.25">
      <c r="A1182" s="35" t="str">
        <f>IF(I1182&lt;&gt;"",1+MAX($A$1:A1181),"")</f>
        <v/>
      </c>
      <c r="B1182" s="37"/>
      <c r="C1182" s="37"/>
      <c r="D1182" s="23"/>
      <c r="E1182" s="24"/>
      <c r="F1182" s="56"/>
      <c r="G1182" s="8"/>
      <c r="H1182" s="8"/>
      <c r="J1182" s="40"/>
      <c r="K1182" s="40"/>
      <c r="L1182" s="40"/>
      <c r="M1182" s="40"/>
      <c r="N1182" s="8"/>
      <c r="O1182" s="8"/>
      <c r="P1182" s="9"/>
    </row>
    <row r="1183" spans="1:16" x14ac:dyDescent="0.25">
      <c r="A1183" s="35" t="str">
        <f>IF(I1183&lt;&gt;"",1+MAX($A$1:A1182),"")</f>
        <v/>
      </c>
      <c r="B1183" s="66"/>
      <c r="C1183" s="67"/>
      <c r="D1183" s="48"/>
      <c r="E1183" s="49" t="s">
        <v>738</v>
      </c>
      <c r="F1183" s="56"/>
      <c r="G1183" s="8"/>
      <c r="H1183" s="8"/>
      <c r="J1183" s="40"/>
      <c r="K1183" s="40"/>
      <c r="L1183" s="40"/>
      <c r="M1183" s="40"/>
      <c r="N1183" s="8"/>
      <c r="O1183" s="8"/>
      <c r="P1183" s="9"/>
    </row>
    <row r="1184" spans="1:16" x14ac:dyDescent="0.25">
      <c r="A1184" s="35" t="str">
        <f>IF(I1184&lt;&gt;"",1+MAX($A$1:A1183),"")</f>
        <v/>
      </c>
      <c r="B1184" s="66"/>
      <c r="C1184" s="67"/>
      <c r="D1184" s="23"/>
      <c r="E1184" s="24"/>
      <c r="F1184" s="56"/>
      <c r="G1184" s="8"/>
      <c r="H1184" s="8"/>
      <c r="J1184" s="40"/>
      <c r="K1184" s="40"/>
      <c r="L1184" s="40"/>
      <c r="M1184" s="40"/>
      <c r="N1184" s="8"/>
      <c r="O1184" s="8"/>
      <c r="P1184" s="9"/>
    </row>
    <row r="1185" spans="1:16" x14ac:dyDescent="0.25">
      <c r="A1185" s="35" t="str">
        <f>IF(I1185&lt;&gt;"",1+MAX($A$1:A1184),"")</f>
        <v/>
      </c>
      <c r="B1185" s="66"/>
      <c r="C1185" s="67"/>
      <c r="D1185" s="47"/>
      <c r="E1185" s="55" t="s">
        <v>821</v>
      </c>
      <c r="F1185" s="83">
        <v>67.91</v>
      </c>
      <c r="G1185" s="81">
        <v>8</v>
      </c>
      <c r="H1185" s="8"/>
      <c r="I1185" s="84"/>
      <c r="J1185" s="40"/>
      <c r="K1185" s="40"/>
      <c r="L1185" s="40"/>
      <c r="M1185" s="40"/>
      <c r="N1185" s="8"/>
      <c r="O1185" s="8"/>
      <c r="P1185" s="25"/>
    </row>
    <row r="1186" spans="1:16" x14ac:dyDescent="0.25">
      <c r="A1186" s="35" t="str">
        <f>IF(I1186&lt;&gt;"",1+MAX($A$1:A1185),"")</f>
        <v/>
      </c>
      <c r="B1186" s="66"/>
      <c r="C1186" s="67"/>
      <c r="D1186" s="8"/>
      <c r="E1186" s="33"/>
      <c r="F1186" s="6"/>
      <c r="G1186" s="8"/>
      <c r="H1186" s="8"/>
      <c r="J1186" s="40"/>
      <c r="K1186" s="40"/>
      <c r="L1186" s="40"/>
      <c r="M1186" s="40"/>
      <c r="N1186" s="8"/>
      <c r="O1186" s="8"/>
      <c r="P1186" s="25"/>
    </row>
    <row r="1187" spans="1:16" s="8" customFormat="1" ht="14.4" x14ac:dyDescent="0.25">
      <c r="A1187" s="35">
        <f>IF(I1187&lt;&gt;"",1+MAX($A$1:A1186),"")</f>
        <v>846</v>
      </c>
      <c r="B1187" s="37" t="s">
        <v>875</v>
      </c>
      <c r="C1187" s="37" t="s">
        <v>876</v>
      </c>
      <c r="E1187" s="33" t="s">
        <v>818</v>
      </c>
      <c r="F1187" s="6">
        <f>F1185*G1185/32</f>
        <v>16.977499999999999</v>
      </c>
      <c r="G1187" s="1">
        <v>0</v>
      </c>
      <c r="H1187" s="2">
        <f>F1187*(1+G1187)</f>
        <v>16.977499999999999</v>
      </c>
      <c r="I1187" s="15" t="s">
        <v>35</v>
      </c>
      <c r="J1187" s="95">
        <v>90</v>
      </c>
      <c r="K1187" s="96">
        <f t="shared" ref="K1187:K1194" si="545">J1187*H1187</f>
        <v>1527.9749999999999</v>
      </c>
      <c r="L1187" s="96">
        <v>26</v>
      </c>
      <c r="M1187" s="96">
        <f t="shared" ref="M1187:M1194" si="546">L1187*H1187</f>
        <v>441.41499999999996</v>
      </c>
      <c r="N1187" s="95">
        <v>116</v>
      </c>
      <c r="O1187" s="4">
        <f t="shared" ref="O1187:O1194" si="547">N1187*H1187</f>
        <v>1969.3899999999999</v>
      </c>
      <c r="P1187" s="9"/>
    </row>
    <row r="1188" spans="1:16" s="8" customFormat="1" ht="14.4" x14ac:dyDescent="0.25">
      <c r="A1188" s="35">
        <f>IF(I1188&lt;&gt;"",1+MAX($A$1:A1187),"")</f>
        <v>847</v>
      </c>
      <c r="B1188" s="37" t="s">
        <v>875</v>
      </c>
      <c r="C1188" s="37" t="s">
        <v>876</v>
      </c>
      <c r="E1188" s="33" t="s">
        <v>742</v>
      </c>
      <c r="F1188" s="6">
        <f>F1185*G1185/32</f>
        <v>16.977499999999999</v>
      </c>
      <c r="G1188" s="1">
        <v>0</v>
      </c>
      <c r="H1188" s="2">
        <f t="shared" ref="H1188:H1194" si="548">F1188*(1+G1188)</f>
        <v>16.977499999999999</v>
      </c>
      <c r="I1188" s="15" t="s">
        <v>35</v>
      </c>
      <c r="J1188" s="95">
        <v>62</v>
      </c>
      <c r="K1188" s="96">
        <f t="shared" si="545"/>
        <v>1052.605</v>
      </c>
      <c r="L1188" s="96">
        <v>14</v>
      </c>
      <c r="M1188" s="96">
        <f t="shared" si="546"/>
        <v>237.685</v>
      </c>
      <c r="N1188" s="95">
        <v>76</v>
      </c>
      <c r="O1188" s="4">
        <f t="shared" si="547"/>
        <v>1290.29</v>
      </c>
      <c r="P1188" s="9"/>
    </row>
    <row r="1189" spans="1:16" s="8" customFormat="1" ht="14.4" x14ac:dyDescent="0.25">
      <c r="A1189" s="35">
        <f>IF(I1189&lt;&gt;"",1+MAX($A$1:A1188),"")</f>
        <v>848</v>
      </c>
      <c r="B1189" s="37" t="s">
        <v>875</v>
      </c>
      <c r="C1189" s="37" t="s">
        <v>876</v>
      </c>
      <c r="E1189" s="33" t="s">
        <v>768</v>
      </c>
      <c r="F1189" s="6">
        <f>F1185*G1185</f>
        <v>543.28</v>
      </c>
      <c r="G1189" s="1">
        <v>0.1</v>
      </c>
      <c r="H1189" s="2">
        <f t="shared" si="548"/>
        <v>597.60800000000006</v>
      </c>
      <c r="I1189" s="15" t="s">
        <v>27</v>
      </c>
      <c r="J1189" s="93">
        <v>1.4259999999999999</v>
      </c>
      <c r="K1189" s="94">
        <f t="shared" si="545"/>
        <v>852.18900800000006</v>
      </c>
      <c r="L1189" s="94">
        <v>0.87399999999999989</v>
      </c>
      <c r="M1189" s="94">
        <f t="shared" si="546"/>
        <v>522.309392</v>
      </c>
      <c r="N1189" s="93">
        <v>2.2999999999999998</v>
      </c>
      <c r="O1189" s="4">
        <f t="shared" si="547"/>
        <v>1374.4983999999999</v>
      </c>
      <c r="P1189" s="9"/>
    </row>
    <row r="1190" spans="1:16" s="8" customFormat="1" ht="14.4" x14ac:dyDescent="0.25">
      <c r="A1190" s="35">
        <f>IF(I1190&lt;&gt;"",1+MAX($A$1:A1189),"")</f>
        <v>849</v>
      </c>
      <c r="B1190" s="37" t="s">
        <v>875</v>
      </c>
      <c r="C1190" s="37" t="s">
        <v>876</v>
      </c>
      <c r="E1190" s="33" t="s">
        <v>769</v>
      </c>
      <c r="F1190" s="6">
        <f>F1185*G1185</f>
        <v>543.28</v>
      </c>
      <c r="G1190" s="1">
        <v>0.1</v>
      </c>
      <c r="H1190" s="2">
        <f t="shared" si="548"/>
        <v>597.60800000000006</v>
      </c>
      <c r="I1190" s="15" t="s">
        <v>27</v>
      </c>
      <c r="J1190" s="95">
        <v>1.2060000000000002</v>
      </c>
      <c r="K1190" s="96">
        <f t="shared" si="545"/>
        <v>720.7152480000002</v>
      </c>
      <c r="L1190" s="96">
        <v>0.59400000000000008</v>
      </c>
      <c r="M1190" s="96">
        <f t="shared" si="546"/>
        <v>354.97915200000011</v>
      </c>
      <c r="N1190" s="95">
        <v>1.8</v>
      </c>
      <c r="O1190" s="4">
        <f t="shared" si="547"/>
        <v>1075.6944000000001</v>
      </c>
      <c r="P1190" s="9"/>
    </row>
    <row r="1191" spans="1:16" s="8" customFormat="1" ht="14.4" x14ac:dyDescent="0.25">
      <c r="A1191" s="35">
        <f>IF(I1191&lt;&gt;"",1+MAX($A$1:A1190),"")</f>
        <v>850</v>
      </c>
      <c r="B1191" s="37" t="s">
        <v>875</v>
      </c>
      <c r="C1191" s="37" t="s">
        <v>876</v>
      </c>
      <c r="E1191" s="33" t="s">
        <v>744</v>
      </c>
      <c r="F1191" s="6">
        <f>F1185*2</f>
        <v>135.82</v>
      </c>
      <c r="G1191" s="1">
        <v>0.1</v>
      </c>
      <c r="H1191" s="2">
        <f t="shared" si="548"/>
        <v>149.40200000000002</v>
      </c>
      <c r="I1191" s="15" t="s">
        <v>28</v>
      </c>
      <c r="J1191" s="95">
        <v>3.35</v>
      </c>
      <c r="K1191" s="96">
        <f t="shared" si="545"/>
        <v>500.49670000000009</v>
      </c>
      <c r="L1191" s="96">
        <v>1.6500000000000001</v>
      </c>
      <c r="M1191" s="96">
        <f t="shared" si="546"/>
        <v>246.51330000000004</v>
      </c>
      <c r="N1191" s="95">
        <v>5</v>
      </c>
      <c r="O1191" s="4">
        <f t="shared" si="547"/>
        <v>747.0100000000001</v>
      </c>
      <c r="P1191" s="9"/>
    </row>
    <row r="1192" spans="1:16" s="8" customFormat="1" ht="14.4" x14ac:dyDescent="0.25">
      <c r="A1192" s="35">
        <f>IF(I1192&lt;&gt;"",1+MAX($A$1:A1191),"")</f>
        <v>851</v>
      </c>
      <c r="B1192" s="37" t="s">
        <v>875</v>
      </c>
      <c r="C1192" s="37" t="s">
        <v>876</v>
      </c>
      <c r="E1192" s="33" t="s">
        <v>745</v>
      </c>
      <c r="F1192" s="6">
        <f>F1185*1</f>
        <v>67.91</v>
      </c>
      <c r="G1192" s="1">
        <v>0.1</v>
      </c>
      <c r="H1192" s="2">
        <f t="shared" si="548"/>
        <v>74.701000000000008</v>
      </c>
      <c r="I1192" s="15" t="s">
        <v>28</v>
      </c>
      <c r="J1192" s="96">
        <v>2.48</v>
      </c>
      <c r="K1192" s="96">
        <f t="shared" si="545"/>
        <v>185.25848000000002</v>
      </c>
      <c r="L1192" s="96">
        <v>1.52</v>
      </c>
      <c r="M1192" s="96">
        <f t="shared" si="546"/>
        <v>113.54552000000001</v>
      </c>
      <c r="N1192" s="95">
        <v>4</v>
      </c>
      <c r="O1192" s="4">
        <f t="shared" si="547"/>
        <v>298.80400000000003</v>
      </c>
      <c r="P1192" s="9"/>
    </row>
    <row r="1193" spans="1:16" s="8" customFormat="1" ht="14.4" x14ac:dyDescent="0.25">
      <c r="A1193" s="35">
        <f>IF(I1193&lt;&gt;"",1+MAX($A$1:A1192),"")</f>
        <v>852</v>
      </c>
      <c r="B1193" s="37" t="s">
        <v>875</v>
      </c>
      <c r="C1193" s="37" t="s">
        <v>876</v>
      </c>
      <c r="E1193" s="33" t="s">
        <v>746</v>
      </c>
      <c r="F1193" s="6">
        <f>F1185*2</f>
        <v>135.82</v>
      </c>
      <c r="G1193" s="1">
        <v>0.1</v>
      </c>
      <c r="H1193" s="2">
        <f t="shared" si="548"/>
        <v>149.40200000000002</v>
      </c>
      <c r="I1193" s="15" t="s">
        <v>28</v>
      </c>
      <c r="J1193" s="96">
        <v>2.48</v>
      </c>
      <c r="K1193" s="96">
        <f t="shared" si="545"/>
        <v>370.51696000000004</v>
      </c>
      <c r="L1193" s="96">
        <v>1.52</v>
      </c>
      <c r="M1193" s="96">
        <f t="shared" si="546"/>
        <v>227.09104000000002</v>
      </c>
      <c r="N1193" s="95">
        <v>4</v>
      </c>
      <c r="O1193" s="4">
        <f t="shared" si="547"/>
        <v>597.60800000000006</v>
      </c>
      <c r="P1193" s="9"/>
    </row>
    <row r="1194" spans="1:16" s="8" customFormat="1" ht="14.4" x14ac:dyDescent="0.25">
      <c r="A1194" s="35">
        <f>IF(I1194&lt;&gt;"",1+MAX($A$1:A1193),"")</f>
        <v>853</v>
      </c>
      <c r="B1194" s="37"/>
      <c r="C1194" s="37"/>
      <c r="E1194" s="33" t="s">
        <v>877</v>
      </c>
      <c r="F1194" s="6">
        <f>F1185/1.33</f>
        <v>51.060150375939841</v>
      </c>
      <c r="G1194" s="1">
        <v>0</v>
      </c>
      <c r="H1194" s="2">
        <f t="shared" si="548"/>
        <v>51.060150375939841</v>
      </c>
      <c r="I1194" s="15" t="s">
        <v>35</v>
      </c>
      <c r="J1194" s="96">
        <v>19.84</v>
      </c>
      <c r="K1194" s="96">
        <f t="shared" si="545"/>
        <v>1013.0333834586464</v>
      </c>
      <c r="L1194" s="96">
        <v>12.16</v>
      </c>
      <c r="M1194" s="96">
        <f t="shared" si="546"/>
        <v>620.89142857142849</v>
      </c>
      <c r="N1194" s="95">
        <v>32</v>
      </c>
      <c r="O1194" s="4">
        <f t="shared" si="547"/>
        <v>1633.9248120300749</v>
      </c>
      <c r="P1194" s="9"/>
    </row>
    <row r="1195" spans="1:16" s="8" customFormat="1" ht="14.4" x14ac:dyDescent="0.25">
      <c r="A1195" s="35" t="str">
        <f>IF(I1195&lt;&gt;"",1+MAX($A$1:A1194),"")</f>
        <v/>
      </c>
      <c r="B1195" s="37"/>
      <c r="C1195" s="29"/>
      <c r="E1195" s="33"/>
      <c r="F1195" s="6"/>
      <c r="G1195" s="1"/>
      <c r="H1195" s="2"/>
      <c r="I1195" s="15"/>
      <c r="J1195" s="3"/>
      <c r="K1195" s="40"/>
      <c r="L1195" s="40"/>
      <c r="M1195" s="40"/>
      <c r="N1195" s="3"/>
      <c r="O1195" s="4"/>
      <c r="P1195" s="9"/>
    </row>
    <row r="1196" spans="1:16" x14ac:dyDescent="0.25">
      <c r="A1196" s="35" t="str">
        <f>IF(I1196&lt;&gt;"",1+MAX($A$1:A1195),"")</f>
        <v/>
      </c>
      <c r="B1196" s="66"/>
      <c r="C1196" s="67"/>
      <c r="D1196" s="47"/>
      <c r="E1196" s="55" t="s">
        <v>823</v>
      </c>
      <c r="F1196" s="83">
        <v>15.8</v>
      </c>
      <c r="G1196" s="81">
        <v>8</v>
      </c>
      <c r="H1196" s="8"/>
      <c r="J1196" s="40"/>
      <c r="K1196" s="40"/>
      <c r="L1196" s="40"/>
      <c r="M1196" s="40"/>
      <c r="N1196" s="8"/>
      <c r="O1196" s="8"/>
      <c r="P1196" s="25"/>
    </row>
    <row r="1197" spans="1:16" x14ac:dyDescent="0.25">
      <c r="A1197" s="35" t="str">
        <f>IF(I1197&lt;&gt;"",1+MAX($A$1:A1196),"")</f>
        <v/>
      </c>
      <c r="B1197" s="66"/>
      <c r="C1197" s="67"/>
      <c r="D1197" s="8"/>
      <c r="E1197" s="33"/>
      <c r="F1197" s="6"/>
      <c r="G1197" s="8"/>
      <c r="H1197" s="8"/>
      <c r="J1197" s="40"/>
      <c r="K1197" s="40"/>
      <c r="L1197" s="40"/>
      <c r="M1197" s="40"/>
      <c r="N1197" s="8"/>
      <c r="O1197" s="8"/>
      <c r="P1197" s="25"/>
    </row>
    <row r="1198" spans="1:16" s="8" customFormat="1" ht="14.4" x14ac:dyDescent="0.25">
      <c r="A1198" s="35">
        <f>IF(I1198&lt;&gt;"",1+MAX($A$1:A1197),"")</f>
        <v>854</v>
      </c>
      <c r="B1198" s="37" t="s">
        <v>875</v>
      </c>
      <c r="C1198" s="37" t="s">
        <v>876</v>
      </c>
      <c r="E1198" s="33" t="s">
        <v>818</v>
      </c>
      <c r="F1198" s="6">
        <f>F1196*G1196/32</f>
        <v>3.95</v>
      </c>
      <c r="G1198" s="1">
        <v>0</v>
      </c>
      <c r="H1198" s="2">
        <f>F1198*(1+G1198)</f>
        <v>3.95</v>
      </c>
      <c r="I1198" s="15" t="s">
        <v>35</v>
      </c>
      <c r="J1198" s="95">
        <v>90</v>
      </c>
      <c r="K1198" s="96">
        <f t="shared" ref="K1198:K1205" si="549">J1198*H1198</f>
        <v>355.5</v>
      </c>
      <c r="L1198" s="96">
        <v>26</v>
      </c>
      <c r="M1198" s="96">
        <f t="shared" ref="M1198:M1205" si="550">L1198*H1198</f>
        <v>102.7</v>
      </c>
      <c r="N1198" s="95">
        <v>116</v>
      </c>
      <c r="O1198" s="4">
        <f t="shared" ref="O1198:O1205" si="551">N1198*H1198</f>
        <v>458.20000000000005</v>
      </c>
      <c r="P1198" s="9"/>
    </row>
    <row r="1199" spans="1:16" s="8" customFormat="1" ht="14.4" x14ac:dyDescent="0.25">
      <c r="A1199" s="35">
        <f>IF(I1199&lt;&gt;"",1+MAX($A$1:A1198),"")</f>
        <v>855</v>
      </c>
      <c r="B1199" s="37" t="s">
        <v>875</v>
      </c>
      <c r="C1199" s="37" t="s">
        <v>876</v>
      </c>
      <c r="E1199" s="33" t="s">
        <v>749</v>
      </c>
      <c r="F1199" s="6">
        <f>F1196*G1196/32</f>
        <v>3.95</v>
      </c>
      <c r="G1199" s="1">
        <v>0</v>
      </c>
      <c r="H1199" s="2">
        <f t="shared" ref="H1199:H1205" si="552">F1199*(1+G1199)</f>
        <v>3.95</v>
      </c>
      <c r="I1199" s="15" t="s">
        <v>35</v>
      </c>
      <c r="J1199" s="95">
        <v>70</v>
      </c>
      <c r="K1199" s="96">
        <f t="shared" si="549"/>
        <v>276.5</v>
      </c>
      <c r="L1199" s="96">
        <v>20</v>
      </c>
      <c r="M1199" s="96">
        <f t="shared" si="550"/>
        <v>79</v>
      </c>
      <c r="N1199" s="95">
        <v>90</v>
      </c>
      <c r="O1199" s="4">
        <f t="shared" si="551"/>
        <v>355.5</v>
      </c>
      <c r="P1199" s="9"/>
    </row>
    <row r="1200" spans="1:16" s="8" customFormat="1" ht="14.4" x14ac:dyDescent="0.25">
      <c r="A1200" s="35">
        <f>IF(I1200&lt;&gt;"",1+MAX($A$1:A1199),"")</f>
        <v>856</v>
      </c>
      <c r="B1200" s="37" t="s">
        <v>875</v>
      </c>
      <c r="C1200" s="37" t="s">
        <v>876</v>
      </c>
      <c r="E1200" s="33" t="s">
        <v>768</v>
      </c>
      <c r="F1200" s="6">
        <f>F1196*G1196</f>
        <v>126.4</v>
      </c>
      <c r="G1200" s="1">
        <v>0.1</v>
      </c>
      <c r="H1200" s="2">
        <f t="shared" si="552"/>
        <v>139.04000000000002</v>
      </c>
      <c r="I1200" s="15" t="s">
        <v>27</v>
      </c>
      <c r="J1200" s="93">
        <v>1.4259999999999999</v>
      </c>
      <c r="K1200" s="94">
        <f t="shared" si="549"/>
        <v>198.27104000000003</v>
      </c>
      <c r="L1200" s="94">
        <v>0.87399999999999989</v>
      </c>
      <c r="M1200" s="94">
        <f t="shared" si="550"/>
        <v>121.52096</v>
      </c>
      <c r="N1200" s="93">
        <v>2.2999999999999998</v>
      </c>
      <c r="O1200" s="4">
        <f t="shared" si="551"/>
        <v>319.79200000000003</v>
      </c>
      <c r="P1200" s="9"/>
    </row>
    <row r="1201" spans="1:16" s="8" customFormat="1" ht="14.4" x14ac:dyDescent="0.25">
      <c r="A1201" s="35">
        <f>IF(I1201&lt;&gt;"",1+MAX($A$1:A1200),"")</f>
        <v>857</v>
      </c>
      <c r="B1201" s="37" t="s">
        <v>875</v>
      </c>
      <c r="C1201" s="37" t="s">
        <v>876</v>
      </c>
      <c r="E1201" s="33" t="s">
        <v>769</v>
      </c>
      <c r="F1201" s="6">
        <f>F1196*G1196</f>
        <v>126.4</v>
      </c>
      <c r="G1201" s="1">
        <v>0.1</v>
      </c>
      <c r="H1201" s="2">
        <f t="shared" si="552"/>
        <v>139.04000000000002</v>
      </c>
      <c r="I1201" s="15" t="s">
        <v>27</v>
      </c>
      <c r="J1201" s="95">
        <v>1.2060000000000002</v>
      </c>
      <c r="K1201" s="96">
        <f t="shared" si="549"/>
        <v>167.68224000000006</v>
      </c>
      <c r="L1201" s="96">
        <v>0.59400000000000008</v>
      </c>
      <c r="M1201" s="96">
        <f t="shared" si="550"/>
        <v>82.589760000000027</v>
      </c>
      <c r="N1201" s="95">
        <v>1.8</v>
      </c>
      <c r="O1201" s="4">
        <f t="shared" si="551"/>
        <v>250.27200000000005</v>
      </c>
      <c r="P1201" s="9"/>
    </row>
    <row r="1202" spans="1:16" s="8" customFormat="1" ht="14.4" x14ac:dyDescent="0.25">
      <c r="A1202" s="35">
        <f>IF(I1202&lt;&gt;"",1+MAX($A$1:A1201),"")</f>
        <v>858</v>
      </c>
      <c r="B1202" s="37" t="s">
        <v>875</v>
      </c>
      <c r="C1202" s="37" t="s">
        <v>876</v>
      </c>
      <c r="E1202" s="33" t="s">
        <v>744</v>
      </c>
      <c r="F1202" s="6">
        <f>F1196*2</f>
        <v>31.6</v>
      </c>
      <c r="G1202" s="1">
        <v>0.1</v>
      </c>
      <c r="H1202" s="2">
        <f t="shared" si="552"/>
        <v>34.760000000000005</v>
      </c>
      <c r="I1202" s="15" t="s">
        <v>28</v>
      </c>
      <c r="J1202" s="95">
        <v>3.35</v>
      </c>
      <c r="K1202" s="96">
        <f t="shared" si="549"/>
        <v>116.44600000000003</v>
      </c>
      <c r="L1202" s="96">
        <v>1.6500000000000001</v>
      </c>
      <c r="M1202" s="96">
        <f t="shared" si="550"/>
        <v>57.354000000000013</v>
      </c>
      <c r="N1202" s="95">
        <v>5</v>
      </c>
      <c r="O1202" s="4">
        <f t="shared" si="551"/>
        <v>173.8</v>
      </c>
      <c r="P1202" s="9"/>
    </row>
    <row r="1203" spans="1:16" s="8" customFormat="1" ht="14.4" x14ac:dyDescent="0.25">
      <c r="A1203" s="35">
        <f>IF(I1203&lt;&gt;"",1+MAX($A$1:A1202),"")</f>
        <v>859</v>
      </c>
      <c r="B1203" s="37" t="s">
        <v>875</v>
      </c>
      <c r="C1203" s="37" t="s">
        <v>876</v>
      </c>
      <c r="E1203" s="33" t="s">
        <v>745</v>
      </c>
      <c r="F1203" s="6">
        <f>F1196*1</f>
        <v>15.8</v>
      </c>
      <c r="G1203" s="1">
        <v>0.1</v>
      </c>
      <c r="H1203" s="2">
        <f t="shared" si="552"/>
        <v>17.380000000000003</v>
      </c>
      <c r="I1203" s="15" t="s">
        <v>28</v>
      </c>
      <c r="J1203" s="96">
        <v>2.48</v>
      </c>
      <c r="K1203" s="96">
        <f t="shared" si="549"/>
        <v>43.102400000000003</v>
      </c>
      <c r="L1203" s="96">
        <v>1.52</v>
      </c>
      <c r="M1203" s="96">
        <f t="shared" si="550"/>
        <v>26.417600000000004</v>
      </c>
      <c r="N1203" s="95">
        <v>4</v>
      </c>
      <c r="O1203" s="4">
        <f t="shared" si="551"/>
        <v>69.52000000000001</v>
      </c>
      <c r="P1203" s="9"/>
    </row>
    <row r="1204" spans="1:16" s="8" customFormat="1" ht="14.4" x14ac:dyDescent="0.25">
      <c r="A1204" s="35">
        <f>IF(I1204&lt;&gt;"",1+MAX($A$1:A1203),"")</f>
        <v>860</v>
      </c>
      <c r="B1204" s="37" t="s">
        <v>875</v>
      </c>
      <c r="C1204" s="37" t="s">
        <v>876</v>
      </c>
      <c r="E1204" s="33" t="s">
        <v>746</v>
      </c>
      <c r="F1204" s="6">
        <f>F1196*2</f>
        <v>31.6</v>
      </c>
      <c r="G1204" s="1">
        <v>0.1</v>
      </c>
      <c r="H1204" s="2">
        <f t="shared" si="552"/>
        <v>34.760000000000005</v>
      </c>
      <c r="I1204" s="15" t="s">
        <v>28</v>
      </c>
      <c r="J1204" s="96">
        <v>2.48</v>
      </c>
      <c r="K1204" s="96">
        <f t="shared" si="549"/>
        <v>86.204800000000006</v>
      </c>
      <c r="L1204" s="96">
        <v>1.52</v>
      </c>
      <c r="M1204" s="96">
        <f t="shared" si="550"/>
        <v>52.835200000000007</v>
      </c>
      <c r="N1204" s="95">
        <v>4</v>
      </c>
      <c r="O1204" s="4">
        <f t="shared" si="551"/>
        <v>139.04000000000002</v>
      </c>
      <c r="P1204" s="9"/>
    </row>
    <row r="1205" spans="1:16" s="8" customFormat="1" ht="14.4" x14ac:dyDescent="0.25">
      <c r="A1205" s="35">
        <f>IF(I1205&lt;&gt;"",1+MAX($A$1:A1204),"")</f>
        <v>861</v>
      </c>
      <c r="B1205" s="37" t="s">
        <v>875</v>
      </c>
      <c r="C1205" s="37" t="s">
        <v>876</v>
      </c>
      <c r="E1205" s="33" t="s">
        <v>877</v>
      </c>
      <c r="F1205" s="6">
        <f>F1196/1.33</f>
        <v>11.8796992481203</v>
      </c>
      <c r="G1205" s="1">
        <v>0</v>
      </c>
      <c r="H1205" s="2">
        <f t="shared" si="552"/>
        <v>11.8796992481203</v>
      </c>
      <c r="I1205" s="15" t="s">
        <v>35</v>
      </c>
      <c r="J1205" s="96">
        <v>19.84</v>
      </c>
      <c r="K1205" s="96">
        <f t="shared" si="549"/>
        <v>235.69323308270674</v>
      </c>
      <c r="L1205" s="96">
        <v>12.16</v>
      </c>
      <c r="M1205" s="96">
        <f t="shared" si="550"/>
        <v>144.45714285714286</v>
      </c>
      <c r="N1205" s="95">
        <v>32</v>
      </c>
      <c r="O1205" s="4">
        <f t="shared" si="551"/>
        <v>380.1503759398496</v>
      </c>
      <c r="P1205" s="9"/>
    </row>
    <row r="1206" spans="1:16" x14ac:dyDescent="0.25">
      <c r="A1206" s="35" t="str">
        <f>IF(I1206&lt;&gt;"",1+MAX($A$1:A1205),"")</f>
        <v/>
      </c>
      <c r="B1206" s="66"/>
      <c r="C1206" s="67"/>
      <c r="D1206" s="23"/>
      <c r="E1206" s="24"/>
      <c r="F1206" s="56"/>
      <c r="G1206" s="8"/>
      <c r="H1206" s="8"/>
      <c r="J1206" s="40"/>
      <c r="K1206" s="40"/>
      <c r="L1206" s="40"/>
      <c r="M1206" s="40"/>
      <c r="N1206" s="8"/>
      <c r="O1206" s="8"/>
      <c r="P1206" s="9"/>
    </row>
    <row r="1207" spans="1:16" x14ac:dyDescent="0.25">
      <c r="A1207" s="35" t="str">
        <f>IF(I1207&lt;&gt;"",1+MAX($A$1:A1206),"")</f>
        <v/>
      </c>
      <c r="B1207" s="66"/>
      <c r="C1207" s="67"/>
      <c r="D1207" s="47"/>
      <c r="E1207" s="55" t="s">
        <v>821</v>
      </c>
      <c r="F1207" s="83">
        <v>62.95</v>
      </c>
      <c r="G1207" s="81">
        <v>10.83</v>
      </c>
      <c r="H1207" s="8"/>
      <c r="I1207" s="84"/>
      <c r="J1207" s="40"/>
      <c r="K1207" s="40"/>
      <c r="L1207" s="40"/>
      <c r="M1207" s="40"/>
      <c r="N1207" s="8"/>
      <c r="O1207" s="8"/>
      <c r="P1207" s="25"/>
    </row>
    <row r="1208" spans="1:16" x14ac:dyDescent="0.25">
      <c r="A1208" s="35" t="str">
        <f>IF(I1208&lt;&gt;"",1+MAX($A$1:A1207),"")</f>
        <v/>
      </c>
      <c r="B1208" s="66"/>
      <c r="C1208" s="67"/>
      <c r="D1208" s="8"/>
      <c r="E1208" s="33"/>
      <c r="F1208" s="6"/>
      <c r="G1208" s="8"/>
      <c r="H1208" s="8"/>
      <c r="J1208" s="40"/>
      <c r="K1208" s="40"/>
      <c r="L1208" s="40"/>
      <c r="M1208" s="40"/>
      <c r="N1208" s="8"/>
      <c r="O1208" s="8"/>
      <c r="P1208" s="25"/>
    </row>
    <row r="1209" spans="1:16" s="8" customFormat="1" ht="14.4" x14ac:dyDescent="0.25">
      <c r="A1209" s="35">
        <f>IF(I1209&lt;&gt;"",1+MAX($A$1:A1208),"")</f>
        <v>862</v>
      </c>
      <c r="B1209" s="37" t="s">
        <v>875</v>
      </c>
      <c r="C1209" s="37" t="s">
        <v>876</v>
      </c>
      <c r="E1209" s="33" t="s">
        <v>818</v>
      </c>
      <c r="F1209" s="6">
        <f>F1207*G1207/32</f>
        <v>21.304640625000001</v>
      </c>
      <c r="G1209" s="1">
        <v>0</v>
      </c>
      <c r="H1209" s="2">
        <f>F1209*(1+G1209)</f>
        <v>21.304640625000001</v>
      </c>
      <c r="I1209" s="15" t="s">
        <v>35</v>
      </c>
      <c r="J1209" s="95">
        <v>90</v>
      </c>
      <c r="K1209" s="96">
        <f t="shared" ref="K1209:K1216" si="553">J1209*H1209</f>
        <v>1917.4176562500002</v>
      </c>
      <c r="L1209" s="96">
        <v>26</v>
      </c>
      <c r="M1209" s="96">
        <f t="shared" ref="M1209:M1216" si="554">L1209*H1209</f>
        <v>553.92065624999998</v>
      </c>
      <c r="N1209" s="95">
        <v>116</v>
      </c>
      <c r="O1209" s="4">
        <f t="shared" ref="O1209:O1216" si="555">N1209*H1209</f>
        <v>2471.3383125</v>
      </c>
      <c r="P1209" s="9"/>
    </row>
    <row r="1210" spans="1:16" s="8" customFormat="1" ht="14.4" x14ac:dyDescent="0.25">
      <c r="A1210" s="35">
        <f>IF(I1210&lt;&gt;"",1+MAX($A$1:A1209),"")</f>
        <v>863</v>
      </c>
      <c r="B1210" s="37" t="s">
        <v>875</v>
      </c>
      <c r="C1210" s="37" t="s">
        <v>876</v>
      </c>
      <c r="E1210" s="33" t="s">
        <v>824</v>
      </c>
      <c r="F1210" s="6">
        <f>F1207*G1207/32</f>
        <v>21.304640625000001</v>
      </c>
      <c r="G1210" s="1">
        <v>0</v>
      </c>
      <c r="H1210" s="2">
        <f t="shared" ref="H1210:H1216" si="556">F1210*(1+G1210)</f>
        <v>21.304640625000001</v>
      </c>
      <c r="I1210" s="15" t="s">
        <v>35</v>
      </c>
      <c r="J1210" s="95">
        <v>62</v>
      </c>
      <c r="K1210" s="96">
        <f t="shared" si="553"/>
        <v>1320.88771875</v>
      </c>
      <c r="L1210" s="96">
        <v>14</v>
      </c>
      <c r="M1210" s="96">
        <f t="shared" si="554"/>
        <v>298.26496875000004</v>
      </c>
      <c r="N1210" s="95">
        <v>76</v>
      </c>
      <c r="O1210" s="4">
        <f t="shared" si="555"/>
        <v>1619.1526875000002</v>
      </c>
      <c r="P1210" s="9"/>
    </row>
    <row r="1211" spans="1:16" s="8" customFormat="1" ht="14.4" x14ac:dyDescent="0.25">
      <c r="A1211" s="35">
        <f>IF(I1211&lt;&gt;"",1+MAX($A$1:A1210),"")</f>
        <v>864</v>
      </c>
      <c r="B1211" s="37" t="s">
        <v>875</v>
      </c>
      <c r="C1211" s="37" t="s">
        <v>876</v>
      </c>
      <c r="E1211" s="33" t="s">
        <v>768</v>
      </c>
      <c r="F1211" s="6">
        <f>F1207*G1207</f>
        <v>681.74850000000004</v>
      </c>
      <c r="G1211" s="1">
        <v>0.1</v>
      </c>
      <c r="H1211" s="2">
        <f t="shared" si="556"/>
        <v>749.92335000000014</v>
      </c>
      <c r="I1211" s="15" t="s">
        <v>27</v>
      </c>
      <c r="J1211" s="93">
        <v>1.4259999999999999</v>
      </c>
      <c r="K1211" s="94">
        <f t="shared" si="553"/>
        <v>1069.3906971000001</v>
      </c>
      <c r="L1211" s="94">
        <v>0.87399999999999989</v>
      </c>
      <c r="M1211" s="94">
        <f t="shared" si="554"/>
        <v>655.43300790000001</v>
      </c>
      <c r="N1211" s="93">
        <v>2.2999999999999998</v>
      </c>
      <c r="O1211" s="4">
        <f t="shared" si="555"/>
        <v>1724.8237050000002</v>
      </c>
      <c r="P1211" s="9"/>
    </row>
    <row r="1212" spans="1:16" s="8" customFormat="1" ht="14.4" x14ac:dyDescent="0.25">
      <c r="A1212" s="35">
        <f>IF(I1212&lt;&gt;"",1+MAX($A$1:A1211),"")</f>
        <v>865</v>
      </c>
      <c r="B1212" s="37" t="s">
        <v>875</v>
      </c>
      <c r="C1212" s="37" t="s">
        <v>876</v>
      </c>
      <c r="E1212" s="33" t="s">
        <v>769</v>
      </c>
      <c r="F1212" s="6">
        <f>F1207*G1207</f>
        <v>681.74850000000004</v>
      </c>
      <c r="G1212" s="1">
        <v>0.1</v>
      </c>
      <c r="H1212" s="2">
        <f t="shared" si="556"/>
        <v>749.92335000000014</v>
      </c>
      <c r="I1212" s="15" t="s">
        <v>27</v>
      </c>
      <c r="J1212" s="95">
        <v>1.2060000000000002</v>
      </c>
      <c r="K1212" s="96">
        <f t="shared" si="553"/>
        <v>904.4075601000003</v>
      </c>
      <c r="L1212" s="96">
        <v>0.59400000000000008</v>
      </c>
      <c r="M1212" s="96">
        <f t="shared" si="554"/>
        <v>445.45446990000016</v>
      </c>
      <c r="N1212" s="95">
        <v>1.8</v>
      </c>
      <c r="O1212" s="4">
        <f t="shared" si="555"/>
        <v>1349.8620300000002</v>
      </c>
      <c r="P1212" s="9"/>
    </row>
    <row r="1213" spans="1:16" s="8" customFormat="1" ht="14.4" x14ac:dyDescent="0.25">
      <c r="A1213" s="35">
        <f>IF(I1213&lt;&gt;"",1+MAX($A$1:A1212),"")</f>
        <v>866</v>
      </c>
      <c r="B1213" s="37" t="s">
        <v>875</v>
      </c>
      <c r="C1213" s="37" t="s">
        <v>876</v>
      </c>
      <c r="E1213" s="33" t="s">
        <v>744</v>
      </c>
      <c r="F1213" s="6">
        <f>F1207*2</f>
        <v>125.9</v>
      </c>
      <c r="G1213" s="1">
        <v>0.1</v>
      </c>
      <c r="H1213" s="2">
        <f t="shared" si="556"/>
        <v>138.49</v>
      </c>
      <c r="I1213" s="15" t="s">
        <v>28</v>
      </c>
      <c r="J1213" s="95">
        <v>3.35</v>
      </c>
      <c r="K1213" s="96">
        <f t="shared" si="553"/>
        <v>463.94150000000002</v>
      </c>
      <c r="L1213" s="96">
        <v>1.6500000000000001</v>
      </c>
      <c r="M1213" s="96">
        <f t="shared" si="554"/>
        <v>228.50850000000003</v>
      </c>
      <c r="N1213" s="95">
        <v>5</v>
      </c>
      <c r="O1213" s="4">
        <f t="shared" si="555"/>
        <v>692.45</v>
      </c>
      <c r="P1213" s="9"/>
    </row>
    <row r="1214" spans="1:16" s="8" customFormat="1" ht="14.4" x14ac:dyDescent="0.25">
      <c r="A1214" s="35">
        <f>IF(I1214&lt;&gt;"",1+MAX($A$1:A1213),"")</f>
        <v>867</v>
      </c>
      <c r="B1214" s="37" t="s">
        <v>875</v>
      </c>
      <c r="C1214" s="37" t="s">
        <v>876</v>
      </c>
      <c r="E1214" s="33" t="s">
        <v>745</v>
      </c>
      <c r="F1214" s="6">
        <f>F1207*1</f>
        <v>62.95</v>
      </c>
      <c r="G1214" s="1">
        <v>0.1</v>
      </c>
      <c r="H1214" s="2">
        <f t="shared" si="556"/>
        <v>69.245000000000005</v>
      </c>
      <c r="I1214" s="15" t="s">
        <v>28</v>
      </c>
      <c r="J1214" s="96">
        <v>2.48</v>
      </c>
      <c r="K1214" s="96">
        <f t="shared" si="553"/>
        <v>171.72760000000002</v>
      </c>
      <c r="L1214" s="96">
        <v>1.52</v>
      </c>
      <c r="M1214" s="96">
        <f t="shared" si="554"/>
        <v>105.25240000000001</v>
      </c>
      <c r="N1214" s="95">
        <v>4</v>
      </c>
      <c r="O1214" s="4">
        <f t="shared" si="555"/>
        <v>276.98</v>
      </c>
      <c r="P1214" s="9"/>
    </row>
    <row r="1215" spans="1:16" s="8" customFormat="1" ht="14.4" x14ac:dyDescent="0.25">
      <c r="A1215" s="35">
        <f>IF(I1215&lt;&gt;"",1+MAX($A$1:A1214),"")</f>
        <v>868</v>
      </c>
      <c r="B1215" s="37" t="s">
        <v>875</v>
      </c>
      <c r="C1215" s="37" t="s">
        <v>876</v>
      </c>
      <c r="E1215" s="33" t="s">
        <v>746</v>
      </c>
      <c r="F1215" s="6">
        <f>F1207*2</f>
        <v>125.9</v>
      </c>
      <c r="G1215" s="1">
        <v>0.1</v>
      </c>
      <c r="H1215" s="2">
        <f t="shared" si="556"/>
        <v>138.49</v>
      </c>
      <c r="I1215" s="15" t="s">
        <v>28</v>
      </c>
      <c r="J1215" s="96">
        <v>2.48</v>
      </c>
      <c r="K1215" s="96">
        <f t="shared" si="553"/>
        <v>343.45520000000005</v>
      </c>
      <c r="L1215" s="96">
        <v>1.52</v>
      </c>
      <c r="M1215" s="96">
        <f t="shared" si="554"/>
        <v>210.50480000000002</v>
      </c>
      <c r="N1215" s="95">
        <v>4</v>
      </c>
      <c r="O1215" s="4">
        <f t="shared" si="555"/>
        <v>553.96</v>
      </c>
      <c r="P1215" s="9"/>
    </row>
    <row r="1216" spans="1:16" s="8" customFormat="1" ht="14.4" x14ac:dyDescent="0.25">
      <c r="A1216" s="35">
        <f>IF(I1216&lt;&gt;"",1+MAX($A$1:A1215),"")</f>
        <v>869</v>
      </c>
      <c r="B1216" s="37" t="s">
        <v>875</v>
      </c>
      <c r="C1216" s="37" t="s">
        <v>876</v>
      </c>
      <c r="E1216" s="33" t="s">
        <v>878</v>
      </c>
      <c r="F1216" s="6">
        <f>F1207/1.33</f>
        <v>47.330827067669169</v>
      </c>
      <c r="G1216" s="1">
        <v>0</v>
      </c>
      <c r="H1216" s="2">
        <f t="shared" si="556"/>
        <v>47.330827067669169</v>
      </c>
      <c r="I1216" s="15" t="s">
        <v>35</v>
      </c>
      <c r="J1216" s="96">
        <v>26.8584</v>
      </c>
      <c r="K1216" s="96">
        <f t="shared" si="553"/>
        <v>1271.2302857142856</v>
      </c>
      <c r="L1216" s="96">
        <v>16.461600000000001</v>
      </c>
      <c r="M1216" s="96">
        <f t="shared" si="554"/>
        <v>779.14114285714288</v>
      </c>
      <c r="N1216" s="95">
        <v>43.32</v>
      </c>
      <c r="O1216" s="4">
        <f t="shared" si="555"/>
        <v>2050.3714285714286</v>
      </c>
      <c r="P1216" s="9"/>
    </row>
    <row r="1217" spans="1:16" s="8" customFormat="1" ht="14.4" x14ac:dyDescent="0.25">
      <c r="A1217" s="35" t="str">
        <f>IF(I1217&lt;&gt;"",1+MAX($A$1:A1216),"")</f>
        <v/>
      </c>
      <c r="B1217" s="37"/>
      <c r="C1217" s="29"/>
      <c r="E1217" s="33"/>
      <c r="F1217" s="6"/>
      <c r="G1217" s="1"/>
      <c r="H1217" s="2"/>
      <c r="I1217" s="15"/>
      <c r="J1217" s="3"/>
      <c r="K1217" s="40"/>
      <c r="L1217" s="40"/>
      <c r="M1217" s="40"/>
      <c r="N1217" s="3"/>
      <c r="O1217" s="4"/>
      <c r="P1217" s="9"/>
    </row>
    <row r="1218" spans="1:16" x14ac:dyDescent="0.25">
      <c r="A1218" s="35" t="str">
        <f>IF(I1218&lt;&gt;"",1+MAX($A$1:A1217),"")</f>
        <v/>
      </c>
      <c r="B1218" s="66"/>
      <c r="C1218" s="67"/>
      <c r="D1218" s="47"/>
      <c r="E1218" s="55" t="s">
        <v>823</v>
      </c>
      <c r="F1218" s="83">
        <v>8.77</v>
      </c>
      <c r="G1218" s="81">
        <v>10.83</v>
      </c>
      <c r="H1218" s="8"/>
      <c r="J1218" s="40"/>
      <c r="K1218" s="40"/>
      <c r="L1218" s="40"/>
      <c r="M1218" s="40"/>
      <c r="N1218" s="8"/>
      <c r="O1218" s="8"/>
      <c r="P1218" s="25"/>
    </row>
    <row r="1219" spans="1:16" x14ac:dyDescent="0.25">
      <c r="A1219" s="35" t="str">
        <f>IF(I1219&lt;&gt;"",1+MAX($A$1:A1218),"")</f>
        <v/>
      </c>
      <c r="B1219" s="66"/>
      <c r="C1219" s="67"/>
      <c r="D1219" s="8"/>
      <c r="E1219" s="33"/>
      <c r="F1219" s="6"/>
      <c r="G1219" s="8"/>
      <c r="H1219" s="8"/>
      <c r="J1219" s="40"/>
      <c r="K1219" s="40"/>
      <c r="L1219" s="40"/>
      <c r="M1219" s="40"/>
      <c r="N1219" s="8"/>
      <c r="O1219" s="8"/>
      <c r="P1219" s="25"/>
    </row>
    <row r="1220" spans="1:16" s="8" customFormat="1" ht="14.4" x14ac:dyDescent="0.25">
      <c r="A1220" s="35">
        <f>IF(I1220&lt;&gt;"",1+MAX($A$1:A1219),"")</f>
        <v>870</v>
      </c>
      <c r="B1220" s="37" t="s">
        <v>875</v>
      </c>
      <c r="C1220" s="37" t="s">
        <v>876</v>
      </c>
      <c r="E1220" s="33" t="s">
        <v>818</v>
      </c>
      <c r="F1220" s="6">
        <f>F1218*G1218/32</f>
        <v>2.9680968750000001</v>
      </c>
      <c r="G1220" s="1">
        <v>0</v>
      </c>
      <c r="H1220" s="2">
        <f>F1220*(1+G1220)</f>
        <v>2.9680968750000001</v>
      </c>
      <c r="I1220" s="15" t="s">
        <v>35</v>
      </c>
      <c r="J1220" s="95">
        <v>90</v>
      </c>
      <c r="K1220" s="96">
        <f t="shared" ref="K1220:K1227" si="557">J1220*H1220</f>
        <v>267.12871875000002</v>
      </c>
      <c r="L1220" s="96">
        <v>26</v>
      </c>
      <c r="M1220" s="96">
        <f t="shared" ref="M1220:M1227" si="558">L1220*H1220</f>
        <v>77.170518749999999</v>
      </c>
      <c r="N1220" s="95">
        <v>116</v>
      </c>
      <c r="O1220" s="4">
        <f t="shared" ref="O1220:O1227" si="559">N1220*H1220</f>
        <v>344.2992375</v>
      </c>
      <c r="P1220" s="9"/>
    </row>
    <row r="1221" spans="1:16" s="8" customFormat="1" ht="14.4" x14ac:dyDescent="0.25">
      <c r="A1221" s="35">
        <f>IF(I1221&lt;&gt;"",1+MAX($A$1:A1220),"")</f>
        <v>871</v>
      </c>
      <c r="B1221" s="37" t="s">
        <v>875</v>
      </c>
      <c r="C1221" s="37" t="s">
        <v>876</v>
      </c>
      <c r="E1221" s="33" t="s">
        <v>749</v>
      </c>
      <c r="F1221" s="6">
        <f>F1218*G1218/32</f>
        <v>2.9680968750000001</v>
      </c>
      <c r="G1221" s="1">
        <v>0</v>
      </c>
      <c r="H1221" s="2">
        <f t="shared" ref="H1221:H1227" si="560">F1221*(1+G1221)</f>
        <v>2.9680968750000001</v>
      </c>
      <c r="I1221" s="15" t="s">
        <v>35</v>
      </c>
      <c r="J1221" s="95">
        <v>70</v>
      </c>
      <c r="K1221" s="96">
        <f t="shared" si="557"/>
        <v>207.76678125000001</v>
      </c>
      <c r="L1221" s="96">
        <v>20</v>
      </c>
      <c r="M1221" s="96">
        <f t="shared" si="558"/>
        <v>59.361937500000003</v>
      </c>
      <c r="N1221" s="95">
        <v>90</v>
      </c>
      <c r="O1221" s="4">
        <f t="shared" si="559"/>
        <v>267.12871875000002</v>
      </c>
      <c r="P1221" s="9"/>
    </row>
    <row r="1222" spans="1:16" s="8" customFormat="1" ht="14.4" x14ac:dyDescent="0.25">
      <c r="A1222" s="35">
        <f>IF(I1222&lt;&gt;"",1+MAX($A$1:A1221),"")</f>
        <v>872</v>
      </c>
      <c r="B1222" s="37" t="s">
        <v>875</v>
      </c>
      <c r="C1222" s="37" t="s">
        <v>876</v>
      </c>
      <c r="E1222" s="33" t="s">
        <v>768</v>
      </c>
      <c r="F1222" s="6">
        <f>F1218*G1218</f>
        <v>94.979100000000003</v>
      </c>
      <c r="G1222" s="1">
        <v>0.1</v>
      </c>
      <c r="H1222" s="2">
        <f t="shared" si="560"/>
        <v>104.47701000000001</v>
      </c>
      <c r="I1222" s="15" t="s">
        <v>27</v>
      </c>
      <c r="J1222" s="93">
        <v>1.4259999999999999</v>
      </c>
      <c r="K1222" s="94">
        <f t="shared" si="557"/>
        <v>148.98421626000001</v>
      </c>
      <c r="L1222" s="94">
        <v>0.87399999999999989</v>
      </c>
      <c r="M1222" s="94">
        <f t="shared" si="558"/>
        <v>91.312906739999988</v>
      </c>
      <c r="N1222" s="93">
        <v>2.2999999999999998</v>
      </c>
      <c r="O1222" s="4">
        <f t="shared" si="559"/>
        <v>240.297123</v>
      </c>
      <c r="P1222" s="9"/>
    </row>
    <row r="1223" spans="1:16" s="8" customFormat="1" ht="14.4" x14ac:dyDescent="0.25">
      <c r="A1223" s="35">
        <f>IF(I1223&lt;&gt;"",1+MAX($A$1:A1222),"")</f>
        <v>873</v>
      </c>
      <c r="B1223" s="37" t="s">
        <v>875</v>
      </c>
      <c r="C1223" s="37" t="s">
        <v>876</v>
      </c>
      <c r="E1223" s="33" t="s">
        <v>769</v>
      </c>
      <c r="F1223" s="6">
        <f>F1218*G1218</f>
        <v>94.979100000000003</v>
      </c>
      <c r="G1223" s="1">
        <v>0.1</v>
      </c>
      <c r="H1223" s="2">
        <f t="shared" si="560"/>
        <v>104.47701000000001</v>
      </c>
      <c r="I1223" s="15" t="s">
        <v>27</v>
      </c>
      <c r="J1223" s="95">
        <v>1.2060000000000002</v>
      </c>
      <c r="K1223" s="96">
        <f t="shared" si="557"/>
        <v>125.99927406000003</v>
      </c>
      <c r="L1223" s="96">
        <v>0.59400000000000008</v>
      </c>
      <c r="M1223" s="96">
        <f t="shared" si="558"/>
        <v>62.059343940000012</v>
      </c>
      <c r="N1223" s="95">
        <v>1.8</v>
      </c>
      <c r="O1223" s="4">
        <f t="shared" si="559"/>
        <v>188.05861800000002</v>
      </c>
      <c r="P1223" s="9"/>
    </row>
    <row r="1224" spans="1:16" s="8" customFormat="1" ht="14.4" x14ac:dyDescent="0.25">
      <c r="A1224" s="35">
        <f>IF(I1224&lt;&gt;"",1+MAX($A$1:A1223),"")</f>
        <v>874</v>
      </c>
      <c r="B1224" s="37" t="s">
        <v>875</v>
      </c>
      <c r="C1224" s="37" t="s">
        <v>876</v>
      </c>
      <c r="E1224" s="33" t="s">
        <v>744</v>
      </c>
      <c r="F1224" s="6">
        <f>F1218*2</f>
        <v>17.54</v>
      </c>
      <c r="G1224" s="1">
        <v>0.1</v>
      </c>
      <c r="H1224" s="2">
        <f t="shared" si="560"/>
        <v>19.294</v>
      </c>
      <c r="I1224" s="15" t="s">
        <v>28</v>
      </c>
      <c r="J1224" s="95">
        <v>3.35</v>
      </c>
      <c r="K1224" s="96">
        <f t="shared" si="557"/>
        <v>64.634900000000002</v>
      </c>
      <c r="L1224" s="96">
        <v>1.6500000000000001</v>
      </c>
      <c r="M1224" s="96">
        <f t="shared" si="558"/>
        <v>31.835100000000004</v>
      </c>
      <c r="N1224" s="95">
        <v>5</v>
      </c>
      <c r="O1224" s="4">
        <f t="shared" si="559"/>
        <v>96.47</v>
      </c>
      <c r="P1224" s="9"/>
    </row>
    <row r="1225" spans="1:16" s="8" customFormat="1" ht="14.4" x14ac:dyDescent="0.25">
      <c r="A1225" s="35">
        <f>IF(I1225&lt;&gt;"",1+MAX($A$1:A1224),"")</f>
        <v>875</v>
      </c>
      <c r="B1225" s="37" t="s">
        <v>875</v>
      </c>
      <c r="C1225" s="37" t="s">
        <v>876</v>
      </c>
      <c r="E1225" s="33" t="s">
        <v>745</v>
      </c>
      <c r="F1225" s="6">
        <f>F1218*1</f>
        <v>8.77</v>
      </c>
      <c r="G1225" s="1">
        <v>0.1</v>
      </c>
      <c r="H1225" s="2">
        <f t="shared" si="560"/>
        <v>9.6470000000000002</v>
      </c>
      <c r="I1225" s="15" t="s">
        <v>28</v>
      </c>
      <c r="J1225" s="96">
        <v>2.48</v>
      </c>
      <c r="K1225" s="96">
        <f t="shared" si="557"/>
        <v>23.92456</v>
      </c>
      <c r="L1225" s="96">
        <v>1.52</v>
      </c>
      <c r="M1225" s="96">
        <f t="shared" si="558"/>
        <v>14.663440000000001</v>
      </c>
      <c r="N1225" s="95">
        <v>4</v>
      </c>
      <c r="O1225" s="4">
        <f t="shared" si="559"/>
        <v>38.588000000000001</v>
      </c>
      <c r="P1225" s="9"/>
    </row>
    <row r="1226" spans="1:16" s="8" customFormat="1" ht="14.4" x14ac:dyDescent="0.25">
      <c r="A1226" s="35">
        <f>IF(I1226&lt;&gt;"",1+MAX($A$1:A1225),"")</f>
        <v>876</v>
      </c>
      <c r="B1226" s="37" t="s">
        <v>875</v>
      </c>
      <c r="C1226" s="37" t="s">
        <v>876</v>
      </c>
      <c r="E1226" s="33" t="s">
        <v>746</v>
      </c>
      <c r="F1226" s="6">
        <f>F1218*2</f>
        <v>17.54</v>
      </c>
      <c r="G1226" s="1">
        <v>0.1</v>
      </c>
      <c r="H1226" s="2">
        <f t="shared" si="560"/>
        <v>19.294</v>
      </c>
      <c r="I1226" s="15" t="s">
        <v>28</v>
      </c>
      <c r="J1226" s="96">
        <v>2.48</v>
      </c>
      <c r="K1226" s="96">
        <f t="shared" si="557"/>
        <v>47.849119999999999</v>
      </c>
      <c r="L1226" s="96">
        <v>1.52</v>
      </c>
      <c r="M1226" s="96">
        <f t="shared" si="558"/>
        <v>29.326880000000003</v>
      </c>
      <c r="N1226" s="95">
        <v>4</v>
      </c>
      <c r="O1226" s="4">
        <f t="shared" si="559"/>
        <v>77.176000000000002</v>
      </c>
      <c r="P1226" s="9"/>
    </row>
    <row r="1227" spans="1:16" s="8" customFormat="1" ht="14.4" x14ac:dyDescent="0.25">
      <c r="A1227" s="35">
        <f>IF(I1227&lt;&gt;"",1+MAX($A$1:A1226),"")</f>
        <v>877</v>
      </c>
      <c r="B1227" s="37" t="s">
        <v>875</v>
      </c>
      <c r="C1227" s="37" t="s">
        <v>876</v>
      </c>
      <c r="E1227" s="33" t="s">
        <v>878</v>
      </c>
      <c r="F1227" s="6">
        <f>F1218/1.33</f>
        <v>6.5939849624060143</v>
      </c>
      <c r="G1227" s="1">
        <v>0</v>
      </c>
      <c r="H1227" s="2">
        <f t="shared" si="560"/>
        <v>6.5939849624060143</v>
      </c>
      <c r="I1227" s="15" t="s">
        <v>35</v>
      </c>
      <c r="J1227" s="96">
        <v>26.8584</v>
      </c>
      <c r="K1227" s="96">
        <f t="shared" si="557"/>
        <v>177.1038857142857</v>
      </c>
      <c r="L1227" s="96">
        <v>16.461600000000001</v>
      </c>
      <c r="M1227" s="96">
        <f t="shared" si="558"/>
        <v>108.54754285714284</v>
      </c>
      <c r="N1227" s="95">
        <v>43.32</v>
      </c>
      <c r="O1227" s="4">
        <f t="shared" si="559"/>
        <v>285.65142857142854</v>
      </c>
      <c r="P1227" s="9"/>
    </row>
    <row r="1228" spans="1:16" x14ac:dyDescent="0.25">
      <c r="A1228" s="35" t="str">
        <f>IF(I1228&lt;&gt;"",1+MAX($A$1:A1227),"")</f>
        <v/>
      </c>
      <c r="B1228" s="66"/>
      <c r="C1228" s="67"/>
      <c r="D1228" s="23"/>
      <c r="E1228" s="24"/>
      <c r="F1228" s="56"/>
      <c r="G1228" s="8"/>
      <c r="H1228" s="8"/>
      <c r="J1228" s="40"/>
      <c r="K1228" s="40"/>
      <c r="L1228" s="40"/>
      <c r="M1228" s="40"/>
      <c r="N1228" s="8"/>
      <c r="O1228" s="8"/>
      <c r="P1228" s="9"/>
    </row>
    <row r="1229" spans="1:16" x14ac:dyDescent="0.25">
      <c r="A1229" s="35" t="str">
        <f>IF(I1229&lt;&gt;"",1+MAX($A$1:A1228),"")</f>
        <v/>
      </c>
      <c r="B1229" s="66"/>
      <c r="C1229" s="67"/>
      <c r="D1229" s="47"/>
      <c r="E1229" s="55" t="s">
        <v>765</v>
      </c>
      <c r="F1229" s="83">
        <v>6.8</v>
      </c>
      <c r="G1229" s="81">
        <v>8</v>
      </c>
      <c r="H1229" s="8"/>
      <c r="I1229" s="84"/>
      <c r="J1229" s="40"/>
      <c r="K1229" s="40"/>
      <c r="L1229" s="40"/>
      <c r="M1229" s="40"/>
      <c r="N1229" s="8"/>
      <c r="O1229" s="8"/>
      <c r="P1229" s="25"/>
    </row>
    <row r="1230" spans="1:16" x14ac:dyDescent="0.25">
      <c r="A1230" s="35" t="str">
        <f>IF(I1230&lt;&gt;"",1+MAX($A$1:A1229),"")</f>
        <v/>
      </c>
      <c r="B1230" s="66"/>
      <c r="C1230" s="67"/>
      <c r="D1230" s="8"/>
      <c r="E1230" s="33"/>
      <c r="F1230" s="6"/>
      <c r="G1230" s="8"/>
      <c r="H1230" s="8"/>
      <c r="J1230" s="40"/>
      <c r="K1230" s="40"/>
      <c r="L1230" s="40"/>
      <c r="M1230" s="40"/>
      <c r="N1230" s="8"/>
      <c r="O1230" s="8"/>
      <c r="P1230" s="25"/>
    </row>
    <row r="1231" spans="1:16" s="8" customFormat="1" ht="14.4" x14ac:dyDescent="0.25">
      <c r="A1231" s="35">
        <f>IF(I1231&lt;&gt;"",1+MAX($A$1:A1230),"")</f>
        <v>878</v>
      </c>
      <c r="B1231" s="37" t="s">
        <v>766</v>
      </c>
      <c r="C1231" s="37" t="s">
        <v>767</v>
      </c>
      <c r="E1231" s="33" t="s">
        <v>768</v>
      </c>
      <c r="F1231" s="6">
        <f>F1229*G1229</f>
        <v>54.4</v>
      </c>
      <c r="G1231" s="1">
        <v>0.1</v>
      </c>
      <c r="H1231" s="2">
        <f t="shared" ref="H1231:H1236" si="561">F1231*(1+G1231)</f>
        <v>59.84</v>
      </c>
      <c r="I1231" s="15" t="s">
        <v>27</v>
      </c>
      <c r="J1231" s="93">
        <v>1.4259999999999999</v>
      </c>
      <c r="K1231" s="94">
        <f t="shared" ref="K1231:K1236" si="562">J1231*H1231</f>
        <v>85.33184</v>
      </c>
      <c r="L1231" s="94">
        <v>0.87399999999999989</v>
      </c>
      <c r="M1231" s="94">
        <f t="shared" ref="M1231:M1236" si="563">L1231*H1231</f>
        <v>52.300159999999998</v>
      </c>
      <c r="N1231" s="93">
        <v>2.2999999999999998</v>
      </c>
      <c r="O1231" s="4">
        <f t="shared" ref="O1231:O1236" si="564">N1231*H1231</f>
        <v>137.63200000000001</v>
      </c>
      <c r="P1231" s="9"/>
    </row>
    <row r="1232" spans="1:16" s="8" customFormat="1" ht="14.4" x14ac:dyDescent="0.25">
      <c r="A1232" s="35">
        <f>IF(I1232&lt;&gt;"",1+MAX($A$1:A1231),"")</f>
        <v>879</v>
      </c>
      <c r="B1232" s="37" t="s">
        <v>766</v>
      </c>
      <c r="C1232" s="37" t="s">
        <v>767</v>
      </c>
      <c r="E1232" s="33" t="s">
        <v>769</v>
      </c>
      <c r="F1232" s="6">
        <f>F1229*G1229</f>
        <v>54.4</v>
      </c>
      <c r="G1232" s="1">
        <v>0.1</v>
      </c>
      <c r="H1232" s="2">
        <f t="shared" si="561"/>
        <v>59.84</v>
      </c>
      <c r="I1232" s="15" t="s">
        <v>27</v>
      </c>
      <c r="J1232" s="95">
        <v>1.2060000000000002</v>
      </c>
      <c r="K1232" s="96">
        <f t="shared" si="562"/>
        <v>72.167040000000014</v>
      </c>
      <c r="L1232" s="96">
        <v>0.59400000000000008</v>
      </c>
      <c r="M1232" s="96">
        <f t="shared" si="563"/>
        <v>35.54496000000001</v>
      </c>
      <c r="N1232" s="95">
        <v>1.8</v>
      </c>
      <c r="O1232" s="4">
        <f t="shared" si="564"/>
        <v>107.712</v>
      </c>
      <c r="P1232" s="9"/>
    </row>
    <row r="1233" spans="1:16" s="8" customFormat="1" ht="14.4" x14ac:dyDescent="0.25">
      <c r="A1233" s="35">
        <f>IF(I1233&lt;&gt;"",1+MAX($A$1:A1232),"")</f>
        <v>880</v>
      </c>
      <c r="B1233" s="37" t="s">
        <v>766</v>
      </c>
      <c r="C1233" s="37" t="s">
        <v>767</v>
      </c>
      <c r="E1233" s="33" t="s">
        <v>744</v>
      </c>
      <c r="F1233" s="6">
        <f>F1229*4</f>
        <v>27.2</v>
      </c>
      <c r="G1233" s="1">
        <v>0.1</v>
      </c>
      <c r="H1233" s="2">
        <f t="shared" si="561"/>
        <v>29.92</v>
      </c>
      <c r="I1233" s="15" t="s">
        <v>28</v>
      </c>
      <c r="J1233" s="95">
        <v>3.35</v>
      </c>
      <c r="K1233" s="96">
        <f t="shared" si="562"/>
        <v>100.23200000000001</v>
      </c>
      <c r="L1233" s="96">
        <v>1.6500000000000001</v>
      </c>
      <c r="M1233" s="96">
        <f t="shared" si="563"/>
        <v>49.368000000000009</v>
      </c>
      <c r="N1233" s="95">
        <v>5</v>
      </c>
      <c r="O1233" s="4">
        <f t="shared" si="564"/>
        <v>149.60000000000002</v>
      </c>
      <c r="P1233" s="9"/>
    </row>
    <row r="1234" spans="1:16" s="8" customFormat="1" ht="14.4" x14ac:dyDescent="0.25">
      <c r="A1234" s="35">
        <f>IF(I1234&lt;&gt;"",1+MAX($A$1:A1233),"")</f>
        <v>881</v>
      </c>
      <c r="B1234" s="37" t="s">
        <v>766</v>
      </c>
      <c r="C1234" s="37" t="s">
        <v>767</v>
      </c>
      <c r="E1234" s="33" t="s">
        <v>745</v>
      </c>
      <c r="F1234" s="6">
        <f>F1229*2</f>
        <v>13.6</v>
      </c>
      <c r="G1234" s="1">
        <v>0.1</v>
      </c>
      <c r="H1234" s="2">
        <f t="shared" si="561"/>
        <v>14.96</v>
      </c>
      <c r="I1234" s="15" t="s">
        <v>28</v>
      </c>
      <c r="J1234" s="96">
        <v>2.48</v>
      </c>
      <c r="K1234" s="96">
        <f t="shared" si="562"/>
        <v>37.1008</v>
      </c>
      <c r="L1234" s="96">
        <v>1.52</v>
      </c>
      <c r="M1234" s="96">
        <f t="shared" si="563"/>
        <v>22.7392</v>
      </c>
      <c r="N1234" s="95">
        <v>4</v>
      </c>
      <c r="O1234" s="4">
        <f t="shared" si="564"/>
        <v>59.84</v>
      </c>
      <c r="P1234" s="9"/>
    </row>
    <row r="1235" spans="1:16" s="8" customFormat="1" ht="14.4" x14ac:dyDescent="0.25">
      <c r="A1235" s="35">
        <f>IF(I1235&lt;&gt;"",1+MAX($A$1:A1234),"")</f>
        <v>882</v>
      </c>
      <c r="B1235" s="37" t="s">
        <v>766</v>
      </c>
      <c r="C1235" s="37" t="s">
        <v>767</v>
      </c>
      <c r="E1235" s="33" t="s">
        <v>746</v>
      </c>
      <c r="F1235" s="6">
        <f>F1229*4</f>
        <v>27.2</v>
      </c>
      <c r="G1235" s="1">
        <v>0.1</v>
      </c>
      <c r="H1235" s="2">
        <f t="shared" si="561"/>
        <v>29.92</v>
      </c>
      <c r="I1235" s="15" t="s">
        <v>28</v>
      </c>
      <c r="J1235" s="96">
        <v>2.48</v>
      </c>
      <c r="K1235" s="96">
        <f t="shared" si="562"/>
        <v>74.201599999999999</v>
      </c>
      <c r="L1235" s="96">
        <v>1.52</v>
      </c>
      <c r="M1235" s="96">
        <f t="shared" si="563"/>
        <v>45.478400000000001</v>
      </c>
      <c r="N1235" s="95">
        <v>4</v>
      </c>
      <c r="O1235" s="4">
        <f t="shared" si="564"/>
        <v>119.68</v>
      </c>
      <c r="P1235" s="9"/>
    </row>
    <row r="1236" spans="1:16" s="8" customFormat="1" ht="14.4" x14ac:dyDescent="0.25">
      <c r="A1236" s="35">
        <f>IF(I1236&lt;&gt;"",1+MAX($A$1:A1235),"")</f>
        <v>883</v>
      </c>
      <c r="B1236" s="37" t="s">
        <v>766</v>
      </c>
      <c r="C1236" s="37" t="s">
        <v>767</v>
      </c>
      <c r="E1236" s="33" t="s">
        <v>877</v>
      </c>
      <c r="F1236" s="6">
        <f>F1229*2/1.33</f>
        <v>10.225563909774435</v>
      </c>
      <c r="G1236" s="1">
        <v>0</v>
      </c>
      <c r="H1236" s="2">
        <f t="shared" si="561"/>
        <v>10.225563909774435</v>
      </c>
      <c r="I1236" s="15" t="s">
        <v>35</v>
      </c>
      <c r="J1236" s="96">
        <v>19.84</v>
      </c>
      <c r="K1236" s="96">
        <f t="shared" si="562"/>
        <v>202.87518796992478</v>
      </c>
      <c r="L1236" s="96">
        <v>12.16</v>
      </c>
      <c r="M1236" s="96">
        <f t="shared" si="563"/>
        <v>124.34285714285713</v>
      </c>
      <c r="N1236" s="95">
        <v>32</v>
      </c>
      <c r="O1236" s="4">
        <f t="shared" si="564"/>
        <v>327.21804511278191</v>
      </c>
      <c r="P1236" s="9"/>
    </row>
    <row r="1237" spans="1:16" x14ac:dyDescent="0.25">
      <c r="A1237" s="35" t="str">
        <f>IF(I1237&lt;&gt;"",1+MAX($A$1:A1236),"")</f>
        <v/>
      </c>
      <c r="B1237" s="66"/>
      <c r="C1237" s="67"/>
      <c r="D1237" s="23"/>
      <c r="E1237" s="24"/>
      <c r="F1237" s="56"/>
      <c r="G1237" s="8"/>
      <c r="H1237" s="8"/>
      <c r="J1237" s="40"/>
      <c r="K1237" s="40"/>
      <c r="L1237" s="40"/>
      <c r="M1237" s="40"/>
      <c r="N1237" s="8"/>
      <c r="O1237" s="8"/>
      <c r="P1237" s="9"/>
    </row>
    <row r="1238" spans="1:16" x14ac:dyDescent="0.25">
      <c r="A1238" s="35" t="str">
        <f>IF(I1238&lt;&gt;"",1+MAX($A$1:A1237),"")</f>
        <v/>
      </c>
      <c r="B1238" s="66"/>
      <c r="C1238" s="67"/>
      <c r="D1238" s="47"/>
      <c r="E1238" s="55" t="s">
        <v>754</v>
      </c>
      <c r="F1238" s="83">
        <v>88.98</v>
      </c>
      <c r="G1238" s="81">
        <v>8</v>
      </c>
      <c r="H1238" s="8"/>
      <c r="J1238" s="40"/>
      <c r="K1238" s="40"/>
      <c r="L1238" s="40"/>
      <c r="M1238" s="40"/>
      <c r="N1238" s="8"/>
      <c r="O1238" s="8"/>
      <c r="P1238" s="25"/>
    </row>
    <row r="1239" spans="1:16" x14ac:dyDescent="0.25">
      <c r="A1239" s="35" t="str">
        <f>IF(I1239&lt;&gt;"",1+MAX($A$1:A1238),"")</f>
        <v/>
      </c>
      <c r="B1239" s="66"/>
      <c r="C1239" s="67"/>
      <c r="D1239" s="8"/>
      <c r="E1239" s="33"/>
      <c r="F1239" s="6"/>
      <c r="G1239" s="8"/>
      <c r="H1239" s="8"/>
      <c r="J1239" s="40"/>
      <c r="K1239" s="40"/>
      <c r="L1239" s="40"/>
      <c r="M1239" s="40"/>
      <c r="N1239" s="8"/>
      <c r="O1239" s="8"/>
      <c r="P1239" s="25"/>
    </row>
    <row r="1240" spans="1:16" s="8" customFormat="1" ht="14.4" x14ac:dyDescent="0.25">
      <c r="A1240" s="35">
        <f>IF(I1240&lt;&gt;"",1+MAX($A$1:A1239),"")</f>
        <v>884</v>
      </c>
      <c r="B1240" s="37" t="s">
        <v>875</v>
      </c>
      <c r="C1240" s="37" t="s">
        <v>876</v>
      </c>
      <c r="E1240" s="33" t="s">
        <v>755</v>
      </c>
      <c r="F1240" s="6">
        <f>F1238*G1238*2/32</f>
        <v>44.49</v>
      </c>
      <c r="G1240" s="1">
        <v>0</v>
      </c>
      <c r="H1240" s="2">
        <f>F1240*(1+G1240)</f>
        <v>44.49</v>
      </c>
      <c r="I1240" s="15" t="s">
        <v>35</v>
      </c>
      <c r="J1240" s="95">
        <v>62</v>
      </c>
      <c r="K1240" s="96">
        <f t="shared" ref="K1240:K1245" si="565">J1240*H1240</f>
        <v>2758.38</v>
      </c>
      <c r="L1240" s="96">
        <v>14</v>
      </c>
      <c r="M1240" s="96">
        <f t="shared" ref="M1240:M1245" si="566">L1240*H1240</f>
        <v>622.86</v>
      </c>
      <c r="N1240" s="95">
        <v>76</v>
      </c>
      <c r="O1240" s="4">
        <f t="shared" ref="O1240:O1245" si="567">N1240*H1240</f>
        <v>3381.2400000000002</v>
      </c>
      <c r="P1240" s="9"/>
    </row>
    <row r="1241" spans="1:16" s="8" customFormat="1" ht="14.4" x14ac:dyDescent="0.25">
      <c r="A1241" s="35">
        <f>IF(I1241&lt;&gt;"",1+MAX($A$1:A1240),"")</f>
        <v>885</v>
      </c>
      <c r="B1241" s="37" t="s">
        <v>875</v>
      </c>
      <c r="C1241" s="37" t="s">
        <v>876</v>
      </c>
      <c r="E1241" s="33" t="s">
        <v>756</v>
      </c>
      <c r="F1241" s="6">
        <f>F1238*G1238</f>
        <v>711.84</v>
      </c>
      <c r="G1241" s="1">
        <v>0.1</v>
      </c>
      <c r="H1241" s="2">
        <f t="shared" ref="H1241:H1245" si="568">F1241*(1+G1241)</f>
        <v>783.02400000000011</v>
      </c>
      <c r="I1241" s="15" t="s">
        <v>27</v>
      </c>
      <c r="J1241" s="93">
        <v>0.74399999999999999</v>
      </c>
      <c r="K1241" s="94">
        <f t="shared" si="565"/>
        <v>582.56985600000007</v>
      </c>
      <c r="L1241" s="94">
        <v>0.45599999999999996</v>
      </c>
      <c r="M1241" s="94">
        <f t="shared" si="566"/>
        <v>357.058944</v>
      </c>
      <c r="N1241" s="97">
        <v>1.2</v>
      </c>
      <c r="O1241" s="4">
        <f t="shared" si="567"/>
        <v>939.62880000000007</v>
      </c>
      <c r="P1241" s="9"/>
    </row>
    <row r="1242" spans="1:16" s="8" customFormat="1" ht="14.4" x14ac:dyDescent="0.25">
      <c r="A1242" s="35">
        <f>IF(I1242&lt;&gt;"",1+MAX($A$1:A1241),"")</f>
        <v>886</v>
      </c>
      <c r="B1242" s="37" t="s">
        <v>875</v>
      </c>
      <c r="C1242" s="37" t="s">
        <v>876</v>
      </c>
      <c r="E1242" s="33" t="s">
        <v>744</v>
      </c>
      <c r="F1242" s="6">
        <f>F1238*4</f>
        <v>355.92</v>
      </c>
      <c r="G1242" s="1">
        <v>0.1</v>
      </c>
      <c r="H1242" s="2">
        <f t="shared" si="568"/>
        <v>391.51200000000006</v>
      </c>
      <c r="I1242" s="15" t="s">
        <v>28</v>
      </c>
      <c r="J1242" s="95">
        <v>3.35</v>
      </c>
      <c r="K1242" s="96">
        <f t="shared" si="565"/>
        <v>1311.5652000000002</v>
      </c>
      <c r="L1242" s="96">
        <v>1.6500000000000001</v>
      </c>
      <c r="M1242" s="96">
        <f t="shared" si="566"/>
        <v>645.99480000000017</v>
      </c>
      <c r="N1242" s="95">
        <v>5</v>
      </c>
      <c r="O1242" s="4">
        <f t="shared" si="567"/>
        <v>1957.5600000000004</v>
      </c>
      <c r="P1242" s="9"/>
    </row>
    <row r="1243" spans="1:16" s="8" customFormat="1" ht="14.4" x14ac:dyDescent="0.25">
      <c r="A1243" s="35">
        <f>IF(I1243&lt;&gt;"",1+MAX($A$1:A1242),"")</f>
        <v>887</v>
      </c>
      <c r="B1243" s="37" t="s">
        <v>875</v>
      </c>
      <c r="C1243" s="37" t="s">
        <v>876</v>
      </c>
      <c r="E1243" s="33" t="s">
        <v>757</v>
      </c>
      <c r="F1243" s="6">
        <f>F1238*1</f>
        <v>88.98</v>
      </c>
      <c r="G1243" s="1">
        <v>0.1</v>
      </c>
      <c r="H1243" s="2">
        <f t="shared" si="568"/>
        <v>97.878000000000014</v>
      </c>
      <c r="I1243" s="15" t="s">
        <v>28</v>
      </c>
      <c r="J1243" s="96">
        <v>1.8599999999999999</v>
      </c>
      <c r="K1243" s="96">
        <f t="shared" si="565"/>
        <v>182.05308000000002</v>
      </c>
      <c r="L1243" s="96">
        <v>1.1400000000000001</v>
      </c>
      <c r="M1243" s="96">
        <f t="shared" si="566"/>
        <v>111.58092000000003</v>
      </c>
      <c r="N1243" s="95">
        <v>3</v>
      </c>
      <c r="O1243" s="4">
        <f t="shared" si="567"/>
        <v>293.63400000000001</v>
      </c>
      <c r="P1243" s="9"/>
    </row>
    <row r="1244" spans="1:16" s="8" customFormat="1" ht="14.4" x14ac:dyDescent="0.25">
      <c r="A1244" s="35">
        <f>IF(I1244&lt;&gt;"",1+MAX($A$1:A1243),"")</f>
        <v>888</v>
      </c>
      <c r="B1244" s="37" t="s">
        <v>875</v>
      </c>
      <c r="C1244" s="37" t="s">
        <v>876</v>
      </c>
      <c r="E1244" s="33" t="s">
        <v>758</v>
      </c>
      <c r="F1244" s="6">
        <f>F1238*2</f>
        <v>177.96</v>
      </c>
      <c r="G1244" s="1">
        <v>0.1</v>
      </c>
      <c r="H1244" s="2">
        <f t="shared" si="568"/>
        <v>195.75600000000003</v>
      </c>
      <c r="I1244" s="15" t="s">
        <v>28</v>
      </c>
      <c r="J1244" s="96">
        <v>1.8599999999999999</v>
      </c>
      <c r="K1244" s="96">
        <f t="shared" si="565"/>
        <v>364.10616000000005</v>
      </c>
      <c r="L1244" s="96">
        <v>1.1400000000000001</v>
      </c>
      <c r="M1244" s="96">
        <f t="shared" si="566"/>
        <v>223.16184000000007</v>
      </c>
      <c r="N1244" s="95">
        <v>3</v>
      </c>
      <c r="O1244" s="4">
        <f t="shared" si="567"/>
        <v>587.26800000000003</v>
      </c>
      <c r="P1244" s="9"/>
    </row>
    <row r="1245" spans="1:16" s="8" customFormat="1" ht="14.4" x14ac:dyDescent="0.25">
      <c r="A1245" s="35">
        <f>IF(I1245&lt;&gt;"",1+MAX($A$1:A1244),"")</f>
        <v>889</v>
      </c>
      <c r="B1245" s="37" t="s">
        <v>875</v>
      </c>
      <c r="C1245" s="37" t="s">
        <v>876</v>
      </c>
      <c r="E1245" s="33" t="s">
        <v>879</v>
      </c>
      <c r="F1245" s="6">
        <f>F1238/1.33</f>
        <v>66.902255639097746</v>
      </c>
      <c r="G1245" s="1">
        <v>0</v>
      </c>
      <c r="H1245" s="2">
        <f t="shared" si="568"/>
        <v>66.902255639097746</v>
      </c>
      <c r="I1245" s="15" t="s">
        <v>35</v>
      </c>
      <c r="J1245" s="96">
        <v>14.879999999999999</v>
      </c>
      <c r="K1245" s="96">
        <f t="shared" si="565"/>
        <v>995.50556390977442</v>
      </c>
      <c r="L1245" s="96">
        <v>9.120000000000001</v>
      </c>
      <c r="M1245" s="96">
        <f t="shared" si="566"/>
        <v>610.14857142857147</v>
      </c>
      <c r="N1245" s="95">
        <v>24</v>
      </c>
      <c r="O1245" s="4">
        <f t="shared" si="567"/>
        <v>1605.6541353383459</v>
      </c>
      <c r="P1245" s="9"/>
    </row>
    <row r="1246" spans="1:16" x14ac:dyDescent="0.25">
      <c r="A1246" s="35" t="str">
        <f>IF(I1246&lt;&gt;"",1+MAX($A$1:A1245),"")</f>
        <v/>
      </c>
      <c r="B1246" s="66"/>
      <c r="C1246" s="67"/>
      <c r="D1246" s="23"/>
      <c r="E1246" s="24"/>
      <c r="F1246" s="85"/>
      <c r="G1246" s="8"/>
      <c r="H1246" s="8"/>
      <c r="J1246" s="40"/>
      <c r="K1246" s="40"/>
      <c r="L1246" s="40"/>
      <c r="M1246" s="40"/>
      <c r="N1246" s="8"/>
      <c r="O1246" s="8"/>
      <c r="P1246" s="9"/>
    </row>
    <row r="1247" spans="1:16" x14ac:dyDescent="0.25">
      <c r="A1247" s="35" t="str">
        <f>IF(I1247&lt;&gt;"",1+MAX($A$1:A1246),"")</f>
        <v/>
      </c>
      <c r="B1247" s="66"/>
      <c r="C1247" s="67"/>
      <c r="D1247" s="47"/>
      <c r="E1247" s="55" t="s">
        <v>760</v>
      </c>
      <c r="F1247" s="83">
        <v>39.44</v>
      </c>
      <c r="G1247" s="81">
        <v>8</v>
      </c>
      <c r="H1247" s="8"/>
      <c r="J1247" s="40"/>
      <c r="K1247" s="40"/>
      <c r="L1247" s="40"/>
      <c r="M1247" s="40"/>
      <c r="N1247" s="8"/>
      <c r="O1247" s="8"/>
      <c r="P1247" s="25"/>
    </row>
    <row r="1248" spans="1:16" x14ac:dyDescent="0.25">
      <c r="A1248" s="35" t="str">
        <f>IF(I1248&lt;&gt;"",1+MAX($A$1:A1247),"")</f>
        <v/>
      </c>
      <c r="B1248" s="66"/>
      <c r="C1248" s="67"/>
      <c r="D1248" s="8"/>
      <c r="E1248" s="33"/>
      <c r="F1248" s="6"/>
      <c r="G1248" s="8"/>
      <c r="H1248" s="8"/>
      <c r="J1248" s="40"/>
      <c r="K1248" s="40"/>
      <c r="L1248" s="40"/>
      <c r="M1248" s="40"/>
      <c r="N1248" s="8"/>
      <c r="O1248" s="8"/>
      <c r="P1248" s="25"/>
    </row>
    <row r="1249" spans="1:16" s="8" customFormat="1" ht="14.4" x14ac:dyDescent="0.25">
      <c r="A1249" s="35">
        <f>IF(I1249&lt;&gt;"",1+MAX($A$1:A1248),"")</f>
        <v>890</v>
      </c>
      <c r="B1249" s="37" t="s">
        <v>875</v>
      </c>
      <c r="C1249" s="37" t="s">
        <v>876</v>
      </c>
      <c r="E1249" s="33" t="s">
        <v>742</v>
      </c>
      <c r="F1249" s="6">
        <f>F1247*G1247/32</f>
        <v>9.86</v>
      </c>
      <c r="G1249" s="1">
        <v>0</v>
      </c>
      <c r="H1249" s="2">
        <f>F1249*(1+G1249)</f>
        <v>9.86</v>
      </c>
      <c r="I1249" s="15" t="s">
        <v>35</v>
      </c>
      <c r="J1249" s="95">
        <v>62</v>
      </c>
      <c r="K1249" s="96">
        <f t="shared" ref="K1249:K1255" si="569">J1249*H1249</f>
        <v>611.31999999999994</v>
      </c>
      <c r="L1249" s="96">
        <v>14</v>
      </c>
      <c r="M1249" s="96">
        <f t="shared" ref="M1249:M1255" si="570">L1249*H1249</f>
        <v>138.04</v>
      </c>
      <c r="N1249" s="95">
        <v>76</v>
      </c>
      <c r="O1249" s="4">
        <f t="shared" ref="O1249:O1255" si="571">N1249*H1249</f>
        <v>749.3599999999999</v>
      </c>
      <c r="P1249" s="9"/>
    </row>
    <row r="1250" spans="1:16" s="8" customFormat="1" ht="14.4" x14ac:dyDescent="0.25">
      <c r="A1250" s="35">
        <f>IF(I1250&lt;&gt;"",1+MAX($A$1:A1249),"")</f>
        <v>891</v>
      </c>
      <c r="B1250" s="37" t="s">
        <v>875</v>
      </c>
      <c r="C1250" s="37" t="s">
        <v>876</v>
      </c>
      <c r="E1250" s="33" t="s">
        <v>749</v>
      </c>
      <c r="F1250" s="6">
        <f>F1247*G1247/32</f>
        <v>9.86</v>
      </c>
      <c r="G1250" s="1">
        <v>0</v>
      </c>
      <c r="H1250" s="2">
        <f>F1250*(1+G1250)</f>
        <v>9.86</v>
      </c>
      <c r="I1250" s="15" t="s">
        <v>35</v>
      </c>
      <c r="J1250" s="95">
        <v>70</v>
      </c>
      <c r="K1250" s="96">
        <f t="shared" si="569"/>
        <v>690.19999999999993</v>
      </c>
      <c r="L1250" s="96">
        <v>20</v>
      </c>
      <c r="M1250" s="96">
        <f t="shared" si="570"/>
        <v>197.2</v>
      </c>
      <c r="N1250" s="95">
        <v>90</v>
      </c>
      <c r="O1250" s="4">
        <f t="shared" si="571"/>
        <v>887.4</v>
      </c>
      <c r="P1250" s="9"/>
    </row>
    <row r="1251" spans="1:16" s="8" customFormat="1" ht="14.4" x14ac:dyDescent="0.25">
      <c r="A1251" s="35">
        <f>IF(I1251&lt;&gt;"",1+MAX($A$1:A1250),"")</f>
        <v>892</v>
      </c>
      <c r="B1251" s="37" t="s">
        <v>875</v>
      </c>
      <c r="C1251" s="37" t="s">
        <v>876</v>
      </c>
      <c r="E1251" s="33" t="s">
        <v>756</v>
      </c>
      <c r="F1251" s="6">
        <f>F1247*G1247</f>
        <v>315.52</v>
      </c>
      <c r="G1251" s="1">
        <v>0.1</v>
      </c>
      <c r="H1251" s="2">
        <f t="shared" ref="H1251:H1255" si="572">F1251*(1+G1251)</f>
        <v>347.072</v>
      </c>
      <c r="I1251" s="15" t="s">
        <v>27</v>
      </c>
      <c r="J1251" s="93">
        <v>0.74399999999999999</v>
      </c>
      <c r="K1251" s="94">
        <f t="shared" si="569"/>
        <v>258.22156799999999</v>
      </c>
      <c r="L1251" s="94">
        <v>0.45599999999999996</v>
      </c>
      <c r="M1251" s="94">
        <f t="shared" si="570"/>
        <v>158.26483199999998</v>
      </c>
      <c r="N1251" s="97">
        <v>1.2</v>
      </c>
      <c r="O1251" s="4">
        <f t="shared" si="571"/>
        <v>416.4864</v>
      </c>
      <c r="P1251" s="9"/>
    </row>
    <row r="1252" spans="1:16" s="8" customFormat="1" ht="14.4" x14ac:dyDescent="0.25">
      <c r="A1252" s="35">
        <f>IF(I1252&lt;&gt;"",1+MAX($A$1:A1251),"")</f>
        <v>893</v>
      </c>
      <c r="B1252" s="37" t="s">
        <v>875</v>
      </c>
      <c r="C1252" s="37" t="s">
        <v>876</v>
      </c>
      <c r="E1252" s="33" t="s">
        <v>744</v>
      </c>
      <c r="F1252" s="6">
        <f>F1247*4</f>
        <v>157.76</v>
      </c>
      <c r="G1252" s="1">
        <v>0.1</v>
      </c>
      <c r="H1252" s="2">
        <f t="shared" si="572"/>
        <v>173.536</v>
      </c>
      <c r="I1252" s="15" t="s">
        <v>28</v>
      </c>
      <c r="J1252" s="95">
        <v>3.35</v>
      </c>
      <c r="K1252" s="96">
        <f t="shared" si="569"/>
        <v>581.34559999999999</v>
      </c>
      <c r="L1252" s="96">
        <v>1.6500000000000001</v>
      </c>
      <c r="M1252" s="96">
        <f t="shared" si="570"/>
        <v>286.33440000000002</v>
      </c>
      <c r="N1252" s="95">
        <v>5</v>
      </c>
      <c r="O1252" s="4">
        <f t="shared" si="571"/>
        <v>867.68000000000006</v>
      </c>
      <c r="P1252" s="9"/>
    </row>
    <row r="1253" spans="1:16" s="8" customFormat="1" ht="14.4" x14ac:dyDescent="0.25">
      <c r="A1253" s="35">
        <f>IF(I1253&lt;&gt;"",1+MAX($A$1:A1252),"")</f>
        <v>894</v>
      </c>
      <c r="B1253" s="37" t="s">
        <v>875</v>
      </c>
      <c r="C1253" s="37" t="s">
        <v>876</v>
      </c>
      <c r="E1253" s="33" t="s">
        <v>757</v>
      </c>
      <c r="F1253" s="6">
        <f>F1247*1</f>
        <v>39.44</v>
      </c>
      <c r="G1253" s="1">
        <v>0.1</v>
      </c>
      <c r="H1253" s="2">
        <f t="shared" si="572"/>
        <v>43.384</v>
      </c>
      <c r="I1253" s="15" t="s">
        <v>28</v>
      </c>
      <c r="J1253" s="96">
        <v>1.8599999999999999</v>
      </c>
      <c r="K1253" s="96">
        <f t="shared" si="569"/>
        <v>80.694239999999994</v>
      </c>
      <c r="L1253" s="96">
        <v>1.1400000000000001</v>
      </c>
      <c r="M1253" s="96">
        <f t="shared" si="570"/>
        <v>49.457760000000007</v>
      </c>
      <c r="N1253" s="95">
        <v>3</v>
      </c>
      <c r="O1253" s="4">
        <f t="shared" si="571"/>
        <v>130.15199999999999</v>
      </c>
      <c r="P1253" s="9"/>
    </row>
    <row r="1254" spans="1:16" s="8" customFormat="1" ht="14.4" x14ac:dyDescent="0.25">
      <c r="A1254" s="35">
        <f>IF(I1254&lt;&gt;"",1+MAX($A$1:A1253),"")</f>
        <v>895</v>
      </c>
      <c r="B1254" s="37" t="s">
        <v>875</v>
      </c>
      <c r="C1254" s="37" t="s">
        <v>876</v>
      </c>
      <c r="E1254" s="33" t="s">
        <v>758</v>
      </c>
      <c r="F1254" s="6">
        <f>F1247*2</f>
        <v>78.88</v>
      </c>
      <c r="G1254" s="1">
        <v>0.1</v>
      </c>
      <c r="H1254" s="2">
        <f t="shared" si="572"/>
        <v>86.768000000000001</v>
      </c>
      <c r="I1254" s="15" t="s">
        <v>28</v>
      </c>
      <c r="J1254" s="96">
        <v>1.8599999999999999</v>
      </c>
      <c r="K1254" s="96">
        <f t="shared" si="569"/>
        <v>161.38847999999999</v>
      </c>
      <c r="L1254" s="96">
        <v>1.1400000000000001</v>
      </c>
      <c r="M1254" s="96">
        <f t="shared" si="570"/>
        <v>98.915520000000015</v>
      </c>
      <c r="N1254" s="95">
        <v>3</v>
      </c>
      <c r="O1254" s="4">
        <f t="shared" si="571"/>
        <v>260.30399999999997</v>
      </c>
      <c r="P1254" s="9"/>
    </row>
    <row r="1255" spans="1:16" s="8" customFormat="1" ht="14.4" x14ac:dyDescent="0.25">
      <c r="A1255" s="35">
        <f>IF(I1255&lt;&gt;"",1+MAX($A$1:A1254),"")</f>
        <v>896</v>
      </c>
      <c r="B1255" s="37" t="s">
        <v>875</v>
      </c>
      <c r="C1255" s="37" t="s">
        <v>876</v>
      </c>
      <c r="E1255" s="33" t="s">
        <v>879</v>
      </c>
      <c r="F1255" s="6">
        <f>F1247/1.33</f>
        <v>29.65413533834586</v>
      </c>
      <c r="G1255" s="1">
        <v>0</v>
      </c>
      <c r="H1255" s="2">
        <f t="shared" si="572"/>
        <v>29.65413533834586</v>
      </c>
      <c r="I1255" s="15" t="s">
        <v>35</v>
      </c>
      <c r="J1255" s="96">
        <v>14.879999999999999</v>
      </c>
      <c r="K1255" s="96">
        <f t="shared" si="569"/>
        <v>441.25353383458639</v>
      </c>
      <c r="L1255" s="96">
        <v>9.120000000000001</v>
      </c>
      <c r="M1255" s="96">
        <f t="shared" si="570"/>
        <v>270.44571428571425</v>
      </c>
      <c r="N1255" s="95">
        <v>24</v>
      </c>
      <c r="O1255" s="4">
        <f t="shared" si="571"/>
        <v>711.69924812030058</v>
      </c>
      <c r="P1255" s="9"/>
    </row>
    <row r="1256" spans="1:16" x14ac:dyDescent="0.25">
      <c r="A1256" s="35" t="str">
        <f>IF(I1256&lt;&gt;"",1+MAX($A$1:A1255),"")</f>
        <v/>
      </c>
      <c r="B1256" s="66"/>
      <c r="C1256" s="67"/>
      <c r="D1256" s="23"/>
      <c r="E1256" s="24"/>
      <c r="F1256" s="6"/>
      <c r="G1256" s="8"/>
      <c r="H1256" s="8"/>
      <c r="J1256" s="40"/>
      <c r="K1256" s="40"/>
      <c r="L1256" s="40"/>
      <c r="M1256" s="40"/>
      <c r="N1256" s="8"/>
      <c r="O1256" s="8"/>
      <c r="P1256" s="9"/>
    </row>
    <row r="1257" spans="1:16" x14ac:dyDescent="0.25">
      <c r="A1257" s="35" t="str">
        <f>IF(I1257&lt;&gt;"",1+MAX($A$1:A1256),"")</f>
        <v/>
      </c>
      <c r="B1257" s="66"/>
      <c r="C1257" s="67"/>
      <c r="D1257" s="47"/>
      <c r="E1257" s="55" t="s">
        <v>754</v>
      </c>
      <c r="F1257" s="83">
        <v>34.5</v>
      </c>
      <c r="G1257" s="81">
        <v>10.83</v>
      </c>
      <c r="H1257" s="8"/>
      <c r="J1257" s="40"/>
      <c r="K1257" s="40"/>
      <c r="L1257" s="40"/>
      <c r="M1257" s="40"/>
      <c r="N1257" s="8"/>
      <c r="O1257" s="8"/>
      <c r="P1257" s="25"/>
    </row>
    <row r="1258" spans="1:16" x14ac:dyDescent="0.25">
      <c r="A1258" s="35" t="str">
        <f>IF(I1258&lt;&gt;"",1+MAX($A$1:A1257),"")</f>
        <v/>
      </c>
      <c r="B1258" s="66"/>
      <c r="C1258" s="67"/>
      <c r="D1258" s="8"/>
      <c r="E1258" s="33"/>
      <c r="F1258" s="56"/>
      <c r="G1258" s="8"/>
      <c r="H1258" s="8"/>
      <c r="J1258" s="40"/>
      <c r="K1258" s="40"/>
      <c r="L1258" s="40"/>
      <c r="M1258" s="40"/>
      <c r="N1258" s="8"/>
      <c r="O1258" s="8"/>
      <c r="P1258" s="25"/>
    </row>
    <row r="1259" spans="1:16" s="8" customFormat="1" ht="14.4" x14ac:dyDescent="0.25">
      <c r="A1259" s="35">
        <f>IF(I1259&lt;&gt;"",1+MAX($A$1:A1258),"")</f>
        <v>897</v>
      </c>
      <c r="B1259" s="37" t="s">
        <v>875</v>
      </c>
      <c r="C1259" s="37" t="s">
        <v>876</v>
      </c>
      <c r="E1259" s="33" t="s">
        <v>755</v>
      </c>
      <c r="F1259" s="6">
        <f>F1257*G1257*2/32</f>
        <v>23.352187499999999</v>
      </c>
      <c r="G1259" s="1">
        <v>0</v>
      </c>
      <c r="H1259" s="2">
        <f>F1259*(1+G1259)</f>
        <v>23.352187499999999</v>
      </c>
      <c r="I1259" s="15" t="s">
        <v>35</v>
      </c>
      <c r="J1259" s="95">
        <v>62</v>
      </c>
      <c r="K1259" s="96">
        <f t="shared" ref="K1259:K1264" si="573">J1259*H1259</f>
        <v>1447.8356249999999</v>
      </c>
      <c r="L1259" s="96">
        <v>14</v>
      </c>
      <c r="M1259" s="96">
        <f t="shared" ref="M1259:M1264" si="574">L1259*H1259</f>
        <v>326.93062499999996</v>
      </c>
      <c r="N1259" s="95">
        <v>76</v>
      </c>
      <c r="O1259" s="4">
        <f t="shared" ref="O1259:O1264" si="575">N1259*H1259</f>
        <v>1774.7662499999999</v>
      </c>
      <c r="P1259" s="9"/>
    </row>
    <row r="1260" spans="1:16" s="8" customFormat="1" ht="14.4" x14ac:dyDescent="0.25">
      <c r="A1260" s="35">
        <f>IF(I1260&lt;&gt;"",1+MAX($A$1:A1259),"")</f>
        <v>898</v>
      </c>
      <c r="B1260" s="37" t="s">
        <v>875</v>
      </c>
      <c r="C1260" s="37" t="s">
        <v>876</v>
      </c>
      <c r="E1260" s="33" t="s">
        <v>756</v>
      </c>
      <c r="F1260" s="6">
        <f>F1257*G1257</f>
        <v>373.63499999999999</v>
      </c>
      <c r="G1260" s="1">
        <v>0.1</v>
      </c>
      <c r="H1260" s="2">
        <f t="shared" ref="H1260:H1264" si="576">F1260*(1+G1260)</f>
        <v>410.99850000000004</v>
      </c>
      <c r="I1260" s="15" t="s">
        <v>27</v>
      </c>
      <c r="J1260" s="93">
        <v>0.74399999999999999</v>
      </c>
      <c r="K1260" s="94">
        <f t="shared" si="573"/>
        <v>305.78288400000002</v>
      </c>
      <c r="L1260" s="94">
        <v>0.45599999999999996</v>
      </c>
      <c r="M1260" s="94">
        <f t="shared" si="574"/>
        <v>187.41531599999999</v>
      </c>
      <c r="N1260" s="97">
        <v>1.2</v>
      </c>
      <c r="O1260" s="4">
        <f t="shared" si="575"/>
        <v>493.19820000000004</v>
      </c>
      <c r="P1260" s="9"/>
    </row>
    <row r="1261" spans="1:16" s="8" customFormat="1" ht="14.4" x14ac:dyDescent="0.25">
      <c r="A1261" s="35">
        <f>IF(I1261&lt;&gt;"",1+MAX($A$1:A1260),"")</f>
        <v>899</v>
      </c>
      <c r="B1261" s="37" t="s">
        <v>875</v>
      </c>
      <c r="C1261" s="37" t="s">
        <v>876</v>
      </c>
      <c r="E1261" s="33" t="s">
        <v>744</v>
      </c>
      <c r="F1261" s="6">
        <f>F1257*4</f>
        <v>138</v>
      </c>
      <c r="G1261" s="1">
        <v>0.1</v>
      </c>
      <c r="H1261" s="2">
        <f t="shared" si="576"/>
        <v>151.80000000000001</v>
      </c>
      <c r="I1261" s="15" t="s">
        <v>28</v>
      </c>
      <c r="J1261" s="95">
        <v>3.35</v>
      </c>
      <c r="K1261" s="96">
        <f t="shared" si="573"/>
        <v>508.53000000000003</v>
      </c>
      <c r="L1261" s="96">
        <v>1.6500000000000001</v>
      </c>
      <c r="M1261" s="96">
        <f t="shared" si="574"/>
        <v>250.47000000000003</v>
      </c>
      <c r="N1261" s="95">
        <v>5</v>
      </c>
      <c r="O1261" s="4">
        <f t="shared" si="575"/>
        <v>759</v>
      </c>
      <c r="P1261" s="9"/>
    </row>
    <row r="1262" spans="1:16" s="8" customFormat="1" ht="14.4" x14ac:dyDescent="0.25">
      <c r="A1262" s="35">
        <f>IF(I1262&lt;&gt;"",1+MAX($A$1:A1261),"")</f>
        <v>900</v>
      </c>
      <c r="B1262" s="37" t="s">
        <v>875</v>
      </c>
      <c r="C1262" s="37" t="s">
        <v>876</v>
      </c>
      <c r="E1262" s="33" t="s">
        <v>757</v>
      </c>
      <c r="F1262" s="6">
        <f>F1257*1</f>
        <v>34.5</v>
      </c>
      <c r="G1262" s="1">
        <v>0.1</v>
      </c>
      <c r="H1262" s="2">
        <f t="shared" si="576"/>
        <v>37.950000000000003</v>
      </c>
      <c r="I1262" s="15" t="s">
        <v>28</v>
      </c>
      <c r="J1262" s="96">
        <v>1.8599999999999999</v>
      </c>
      <c r="K1262" s="96">
        <f t="shared" si="573"/>
        <v>70.587000000000003</v>
      </c>
      <c r="L1262" s="96">
        <v>1.1400000000000001</v>
      </c>
      <c r="M1262" s="96">
        <f t="shared" si="574"/>
        <v>43.263000000000005</v>
      </c>
      <c r="N1262" s="95">
        <v>3</v>
      </c>
      <c r="O1262" s="4">
        <f t="shared" si="575"/>
        <v>113.85000000000001</v>
      </c>
      <c r="P1262" s="9"/>
    </row>
    <row r="1263" spans="1:16" s="8" customFormat="1" ht="14.4" x14ac:dyDescent="0.25">
      <c r="A1263" s="35">
        <f>IF(I1263&lt;&gt;"",1+MAX($A$1:A1262),"")</f>
        <v>901</v>
      </c>
      <c r="B1263" s="37" t="s">
        <v>875</v>
      </c>
      <c r="C1263" s="37" t="s">
        <v>876</v>
      </c>
      <c r="E1263" s="33" t="s">
        <v>758</v>
      </c>
      <c r="F1263" s="6">
        <f>F1257*2</f>
        <v>69</v>
      </c>
      <c r="G1263" s="1">
        <v>0.1</v>
      </c>
      <c r="H1263" s="2">
        <f t="shared" si="576"/>
        <v>75.900000000000006</v>
      </c>
      <c r="I1263" s="15" t="s">
        <v>28</v>
      </c>
      <c r="J1263" s="96">
        <v>1.8599999999999999</v>
      </c>
      <c r="K1263" s="96">
        <f t="shared" si="573"/>
        <v>141.17400000000001</v>
      </c>
      <c r="L1263" s="96">
        <v>1.1400000000000001</v>
      </c>
      <c r="M1263" s="96">
        <f t="shared" si="574"/>
        <v>86.52600000000001</v>
      </c>
      <c r="N1263" s="95">
        <v>3</v>
      </c>
      <c r="O1263" s="4">
        <f t="shared" si="575"/>
        <v>227.70000000000002</v>
      </c>
      <c r="P1263" s="9"/>
    </row>
    <row r="1264" spans="1:16" s="8" customFormat="1" ht="14.4" x14ac:dyDescent="0.25">
      <c r="A1264" s="35">
        <f>IF(I1264&lt;&gt;"",1+MAX($A$1:A1263),"")</f>
        <v>902</v>
      </c>
      <c r="B1264" s="37" t="s">
        <v>875</v>
      </c>
      <c r="C1264" s="37" t="s">
        <v>876</v>
      </c>
      <c r="E1264" s="33" t="s">
        <v>880</v>
      </c>
      <c r="F1264" s="6">
        <f>F1257/1.33</f>
        <v>25.939849624060148</v>
      </c>
      <c r="G1264" s="1">
        <v>0</v>
      </c>
      <c r="H1264" s="2">
        <f t="shared" si="576"/>
        <v>25.939849624060148</v>
      </c>
      <c r="I1264" s="15" t="s">
        <v>35</v>
      </c>
      <c r="J1264" s="96">
        <v>20.143800000000002</v>
      </c>
      <c r="K1264" s="96">
        <f t="shared" si="573"/>
        <v>522.52714285714285</v>
      </c>
      <c r="L1264" s="96">
        <v>12.346200000000001</v>
      </c>
      <c r="M1264" s="96">
        <f t="shared" si="574"/>
        <v>320.25857142857143</v>
      </c>
      <c r="N1264" s="95">
        <v>32.49</v>
      </c>
      <c r="O1264" s="4">
        <f t="shared" si="575"/>
        <v>842.78571428571422</v>
      </c>
      <c r="P1264" s="9"/>
    </row>
    <row r="1265" spans="1:16" x14ac:dyDescent="0.25">
      <c r="A1265" s="35" t="str">
        <f>IF(I1265&lt;&gt;"",1+MAX($A$1:A1264),"")</f>
        <v/>
      </c>
      <c r="B1265" s="66"/>
      <c r="C1265" s="67"/>
      <c r="D1265" s="23"/>
      <c r="E1265" s="24"/>
      <c r="F1265" s="56"/>
      <c r="G1265" s="8"/>
      <c r="H1265" s="8"/>
      <c r="J1265" s="40"/>
      <c r="K1265" s="40"/>
      <c r="L1265" s="40"/>
      <c r="M1265" s="40"/>
      <c r="N1265" s="8"/>
      <c r="O1265" s="8"/>
      <c r="P1265" s="9"/>
    </row>
    <row r="1266" spans="1:16" x14ac:dyDescent="0.25">
      <c r="A1266" s="35" t="str">
        <f>IF(I1266&lt;&gt;"",1+MAX($A$1:A1265),"")</f>
        <v/>
      </c>
      <c r="B1266" s="66"/>
      <c r="C1266" s="67"/>
      <c r="D1266" s="47"/>
      <c r="E1266" s="55" t="s">
        <v>760</v>
      </c>
      <c r="F1266" s="83">
        <v>23.94</v>
      </c>
      <c r="G1266" s="81">
        <v>10.83</v>
      </c>
      <c r="H1266" s="8"/>
      <c r="J1266" s="40"/>
      <c r="K1266" s="40"/>
      <c r="L1266" s="40"/>
      <c r="M1266" s="40"/>
      <c r="N1266" s="8"/>
      <c r="O1266" s="8"/>
      <c r="P1266" s="25"/>
    </row>
    <row r="1267" spans="1:16" x14ac:dyDescent="0.25">
      <c r="A1267" s="35" t="str">
        <f>IF(I1267&lt;&gt;"",1+MAX($A$1:A1266),"")</f>
        <v/>
      </c>
      <c r="B1267" s="66"/>
      <c r="C1267" s="67"/>
      <c r="D1267" s="8"/>
      <c r="E1267" s="33"/>
      <c r="F1267" s="6"/>
      <c r="G1267" s="8"/>
      <c r="H1267" s="8"/>
      <c r="J1267" s="40"/>
      <c r="K1267" s="40"/>
      <c r="L1267" s="40"/>
      <c r="M1267" s="40"/>
      <c r="N1267" s="8"/>
      <c r="O1267" s="8"/>
      <c r="P1267" s="25"/>
    </row>
    <row r="1268" spans="1:16" s="8" customFormat="1" ht="14.4" x14ac:dyDescent="0.25">
      <c r="A1268" s="35">
        <f>IF(I1268&lt;&gt;"",1+MAX($A$1:A1267),"")</f>
        <v>903</v>
      </c>
      <c r="B1268" s="37" t="s">
        <v>875</v>
      </c>
      <c r="C1268" s="37" t="s">
        <v>876</v>
      </c>
      <c r="E1268" s="33" t="s">
        <v>742</v>
      </c>
      <c r="F1268" s="6">
        <f>F1266*G1266/32</f>
        <v>8.1021937499999996</v>
      </c>
      <c r="G1268" s="1">
        <v>0</v>
      </c>
      <c r="H1268" s="2">
        <f>F1268*(1+G1268)</f>
        <v>8.1021937499999996</v>
      </c>
      <c r="I1268" s="15" t="s">
        <v>35</v>
      </c>
      <c r="J1268" s="95">
        <v>62</v>
      </c>
      <c r="K1268" s="96">
        <f t="shared" ref="K1268:K1274" si="577">J1268*H1268</f>
        <v>502.33601249999998</v>
      </c>
      <c r="L1268" s="96">
        <v>14</v>
      </c>
      <c r="M1268" s="96">
        <f t="shared" ref="M1268:M1274" si="578">L1268*H1268</f>
        <v>113.4307125</v>
      </c>
      <c r="N1268" s="95">
        <v>76</v>
      </c>
      <c r="O1268" s="4">
        <f t="shared" ref="O1268:O1274" si="579">N1268*H1268</f>
        <v>615.76672499999995</v>
      </c>
      <c r="P1268" s="9"/>
    </row>
    <row r="1269" spans="1:16" s="8" customFormat="1" ht="14.4" x14ac:dyDescent="0.25">
      <c r="A1269" s="35">
        <f>IF(I1269&lt;&gt;"",1+MAX($A$1:A1268),"")</f>
        <v>904</v>
      </c>
      <c r="B1269" s="37" t="s">
        <v>875</v>
      </c>
      <c r="C1269" s="37" t="s">
        <v>876</v>
      </c>
      <c r="E1269" s="33" t="s">
        <v>749</v>
      </c>
      <c r="F1269" s="6">
        <f>F1266*G1266/32</f>
        <v>8.1021937499999996</v>
      </c>
      <c r="G1269" s="1">
        <v>0</v>
      </c>
      <c r="H1269" s="2">
        <f>F1269*(1+G1269)</f>
        <v>8.1021937499999996</v>
      </c>
      <c r="I1269" s="15" t="s">
        <v>35</v>
      </c>
      <c r="J1269" s="95">
        <v>70</v>
      </c>
      <c r="K1269" s="96">
        <f t="shared" si="577"/>
        <v>567.15356250000002</v>
      </c>
      <c r="L1269" s="96">
        <v>20</v>
      </c>
      <c r="M1269" s="96">
        <f t="shared" si="578"/>
        <v>162.04387499999999</v>
      </c>
      <c r="N1269" s="95">
        <v>90</v>
      </c>
      <c r="O1269" s="4">
        <f t="shared" si="579"/>
        <v>729.19743749999998</v>
      </c>
      <c r="P1269" s="9"/>
    </row>
    <row r="1270" spans="1:16" s="8" customFormat="1" ht="14.4" x14ac:dyDescent="0.25">
      <c r="A1270" s="35">
        <f>IF(I1270&lt;&gt;"",1+MAX($A$1:A1269),"")</f>
        <v>905</v>
      </c>
      <c r="B1270" s="37" t="s">
        <v>875</v>
      </c>
      <c r="C1270" s="37" t="s">
        <v>876</v>
      </c>
      <c r="E1270" s="33" t="s">
        <v>756</v>
      </c>
      <c r="F1270" s="6">
        <f>F1266*G1266</f>
        <v>259.27019999999999</v>
      </c>
      <c r="G1270" s="1">
        <v>0.1</v>
      </c>
      <c r="H1270" s="2">
        <f t="shared" ref="H1270:H1274" si="580">F1270*(1+G1270)</f>
        <v>285.19722000000002</v>
      </c>
      <c r="I1270" s="15" t="s">
        <v>27</v>
      </c>
      <c r="J1270" s="93">
        <v>0.74399999999999999</v>
      </c>
      <c r="K1270" s="94">
        <f t="shared" si="577"/>
        <v>212.18673168000001</v>
      </c>
      <c r="L1270" s="94">
        <v>0.45599999999999996</v>
      </c>
      <c r="M1270" s="94">
        <f t="shared" si="578"/>
        <v>130.04993231999998</v>
      </c>
      <c r="N1270" s="97">
        <v>1.2</v>
      </c>
      <c r="O1270" s="4">
        <f t="shared" si="579"/>
        <v>342.23666400000002</v>
      </c>
      <c r="P1270" s="9"/>
    </row>
    <row r="1271" spans="1:16" s="8" customFormat="1" ht="14.4" x14ac:dyDescent="0.25">
      <c r="A1271" s="35">
        <f>IF(I1271&lt;&gt;"",1+MAX($A$1:A1270),"")</f>
        <v>906</v>
      </c>
      <c r="B1271" s="37" t="s">
        <v>875</v>
      </c>
      <c r="C1271" s="37" t="s">
        <v>876</v>
      </c>
      <c r="E1271" s="33" t="s">
        <v>744</v>
      </c>
      <c r="F1271" s="6">
        <f>F1266*4</f>
        <v>95.76</v>
      </c>
      <c r="G1271" s="1">
        <v>0.1</v>
      </c>
      <c r="H1271" s="2">
        <f t="shared" si="580"/>
        <v>105.33600000000001</v>
      </c>
      <c r="I1271" s="15" t="s">
        <v>28</v>
      </c>
      <c r="J1271" s="95">
        <v>3.35</v>
      </c>
      <c r="K1271" s="96">
        <f t="shared" si="577"/>
        <v>352.87560000000008</v>
      </c>
      <c r="L1271" s="96">
        <v>1.6500000000000001</v>
      </c>
      <c r="M1271" s="96">
        <f t="shared" si="578"/>
        <v>173.80440000000004</v>
      </c>
      <c r="N1271" s="95">
        <v>5</v>
      </c>
      <c r="O1271" s="4">
        <f t="shared" si="579"/>
        <v>526.68000000000006</v>
      </c>
      <c r="P1271" s="9"/>
    </row>
    <row r="1272" spans="1:16" s="8" customFormat="1" ht="14.4" x14ac:dyDescent="0.25">
      <c r="A1272" s="35">
        <f>IF(I1272&lt;&gt;"",1+MAX($A$1:A1271),"")</f>
        <v>907</v>
      </c>
      <c r="B1272" s="37" t="s">
        <v>875</v>
      </c>
      <c r="C1272" s="37" t="s">
        <v>876</v>
      </c>
      <c r="E1272" s="33" t="s">
        <v>757</v>
      </c>
      <c r="F1272" s="6">
        <f>F1266*1</f>
        <v>23.94</v>
      </c>
      <c r="G1272" s="1">
        <v>0.1</v>
      </c>
      <c r="H1272" s="2">
        <f t="shared" si="580"/>
        <v>26.334000000000003</v>
      </c>
      <c r="I1272" s="15" t="s">
        <v>28</v>
      </c>
      <c r="J1272" s="96">
        <v>1.8599999999999999</v>
      </c>
      <c r="K1272" s="96">
        <f t="shared" si="577"/>
        <v>48.98124</v>
      </c>
      <c r="L1272" s="96">
        <v>1.1400000000000001</v>
      </c>
      <c r="M1272" s="96">
        <f t="shared" si="578"/>
        <v>30.020760000000006</v>
      </c>
      <c r="N1272" s="95">
        <v>3</v>
      </c>
      <c r="O1272" s="4">
        <f t="shared" si="579"/>
        <v>79.00200000000001</v>
      </c>
      <c r="P1272" s="9"/>
    </row>
    <row r="1273" spans="1:16" s="8" customFormat="1" ht="14.4" x14ac:dyDescent="0.25">
      <c r="A1273" s="35">
        <f>IF(I1273&lt;&gt;"",1+MAX($A$1:A1272),"")</f>
        <v>908</v>
      </c>
      <c r="B1273" s="37" t="s">
        <v>875</v>
      </c>
      <c r="C1273" s="37" t="s">
        <v>876</v>
      </c>
      <c r="E1273" s="33" t="s">
        <v>758</v>
      </c>
      <c r="F1273" s="6">
        <f>F1266*2</f>
        <v>47.88</v>
      </c>
      <c r="G1273" s="1">
        <v>0.1</v>
      </c>
      <c r="H1273" s="2">
        <f t="shared" si="580"/>
        <v>52.668000000000006</v>
      </c>
      <c r="I1273" s="15" t="s">
        <v>28</v>
      </c>
      <c r="J1273" s="96">
        <v>1.8599999999999999</v>
      </c>
      <c r="K1273" s="96">
        <f t="shared" si="577"/>
        <v>97.962479999999999</v>
      </c>
      <c r="L1273" s="96">
        <v>1.1400000000000001</v>
      </c>
      <c r="M1273" s="96">
        <f t="shared" si="578"/>
        <v>60.041520000000013</v>
      </c>
      <c r="N1273" s="95">
        <v>3</v>
      </c>
      <c r="O1273" s="4">
        <f t="shared" si="579"/>
        <v>158.00400000000002</v>
      </c>
      <c r="P1273" s="9"/>
    </row>
    <row r="1274" spans="1:16" s="8" customFormat="1" ht="14.4" x14ac:dyDescent="0.25">
      <c r="A1274" s="35">
        <f>IF(I1274&lt;&gt;"",1+MAX($A$1:A1273),"")</f>
        <v>909</v>
      </c>
      <c r="B1274" s="37" t="s">
        <v>875</v>
      </c>
      <c r="C1274" s="37" t="s">
        <v>876</v>
      </c>
      <c r="E1274" s="33" t="s">
        <v>880</v>
      </c>
      <c r="F1274" s="6">
        <f>F1266/1.33</f>
        <v>18</v>
      </c>
      <c r="G1274" s="1">
        <v>0</v>
      </c>
      <c r="H1274" s="2">
        <f t="shared" si="580"/>
        <v>18</v>
      </c>
      <c r="I1274" s="15" t="s">
        <v>35</v>
      </c>
      <c r="J1274" s="96">
        <v>20.143800000000002</v>
      </c>
      <c r="K1274" s="96">
        <f t="shared" si="577"/>
        <v>362.58840000000004</v>
      </c>
      <c r="L1274" s="96">
        <v>12.346200000000001</v>
      </c>
      <c r="M1274" s="96">
        <f t="shared" si="578"/>
        <v>222.23160000000001</v>
      </c>
      <c r="N1274" s="95">
        <v>32.49</v>
      </c>
      <c r="O1274" s="4">
        <f t="shared" si="579"/>
        <v>584.82000000000005</v>
      </c>
      <c r="P1274" s="9"/>
    </row>
    <row r="1275" spans="1:16" x14ac:dyDescent="0.25">
      <c r="A1275" s="35" t="str">
        <f>IF(I1275&lt;&gt;"",1+MAX($A$1:A1274),"")</f>
        <v/>
      </c>
      <c r="B1275" s="66"/>
      <c r="C1275" s="67"/>
      <c r="D1275" s="23"/>
      <c r="E1275" s="24"/>
      <c r="F1275" s="6"/>
      <c r="G1275" s="8"/>
      <c r="H1275" s="8"/>
      <c r="J1275" s="40"/>
      <c r="K1275" s="40"/>
      <c r="L1275" s="40"/>
      <c r="M1275" s="40"/>
      <c r="N1275" s="8"/>
      <c r="O1275" s="8"/>
      <c r="P1275" s="9"/>
    </row>
    <row r="1276" spans="1:16" x14ac:dyDescent="0.25">
      <c r="A1276" s="35" t="str">
        <f>IF(I1276&lt;&gt;"",1+MAX($A$1:A1275),"")</f>
        <v/>
      </c>
      <c r="B1276" s="66"/>
      <c r="C1276" s="67"/>
      <c r="D1276" s="47"/>
      <c r="E1276" s="55" t="s">
        <v>761</v>
      </c>
      <c r="F1276" s="83">
        <v>8.2899999999999991</v>
      </c>
      <c r="G1276" s="81">
        <v>10.83</v>
      </c>
      <c r="H1276" s="8"/>
      <c r="J1276" s="40"/>
      <c r="K1276" s="40"/>
      <c r="L1276" s="40"/>
      <c r="M1276" s="40"/>
      <c r="N1276" s="8"/>
      <c r="O1276" s="8"/>
      <c r="P1276" s="25"/>
    </row>
    <row r="1277" spans="1:16" x14ac:dyDescent="0.25">
      <c r="A1277" s="35" t="str">
        <f>IF(I1277&lt;&gt;"",1+MAX($A$1:A1276),"")</f>
        <v/>
      </c>
      <c r="B1277" s="66"/>
      <c r="C1277" s="67"/>
      <c r="D1277" s="8"/>
      <c r="E1277" s="33"/>
      <c r="F1277" s="56"/>
      <c r="G1277" s="8"/>
      <c r="H1277" s="8"/>
      <c r="J1277" s="40"/>
      <c r="K1277" s="40"/>
      <c r="L1277" s="40"/>
      <c r="M1277" s="40"/>
      <c r="N1277" s="8"/>
      <c r="O1277" s="8"/>
      <c r="P1277" s="25"/>
    </row>
    <row r="1278" spans="1:16" s="8" customFormat="1" ht="14.4" x14ac:dyDescent="0.25">
      <c r="A1278" s="35">
        <f>IF(I1278&lt;&gt;"",1+MAX($A$1:A1277),"")</f>
        <v>910</v>
      </c>
      <c r="B1278" s="37" t="s">
        <v>875</v>
      </c>
      <c r="C1278" s="37" t="s">
        <v>876</v>
      </c>
      <c r="E1278" s="33" t="s">
        <v>762</v>
      </c>
      <c r="F1278" s="6">
        <f>F1276*G1276*2/32</f>
        <v>5.6112937499999997</v>
      </c>
      <c r="G1278" s="1">
        <v>0</v>
      </c>
      <c r="H1278" s="2">
        <f>F1278*(1+G1278)</f>
        <v>5.6112937499999997</v>
      </c>
      <c r="I1278" s="15" t="s">
        <v>35</v>
      </c>
      <c r="J1278" s="95">
        <v>70</v>
      </c>
      <c r="K1278" s="96">
        <f t="shared" ref="K1278:K1283" si="581">J1278*H1278</f>
        <v>392.79056249999996</v>
      </c>
      <c r="L1278" s="96">
        <v>20</v>
      </c>
      <c r="M1278" s="96">
        <f t="shared" ref="M1278:M1283" si="582">L1278*H1278</f>
        <v>112.225875</v>
      </c>
      <c r="N1278" s="95">
        <v>90</v>
      </c>
      <c r="O1278" s="4">
        <f t="shared" ref="O1278:O1283" si="583">N1278*H1278</f>
        <v>505.01643749999999</v>
      </c>
      <c r="P1278" s="9"/>
    </row>
    <row r="1279" spans="1:16" s="8" customFormat="1" ht="14.4" x14ac:dyDescent="0.25">
      <c r="A1279" s="35">
        <f>IF(I1279&lt;&gt;"",1+MAX($A$1:A1278),"")</f>
        <v>911</v>
      </c>
      <c r="B1279" s="37" t="s">
        <v>875</v>
      </c>
      <c r="C1279" s="37" t="s">
        <v>876</v>
      </c>
      <c r="E1279" s="33" t="s">
        <v>756</v>
      </c>
      <c r="F1279" s="6">
        <f>F1276*G1276</f>
        <v>89.780699999999996</v>
      </c>
      <c r="G1279" s="1">
        <v>0.1</v>
      </c>
      <c r="H1279" s="2">
        <f t="shared" ref="H1279:H1283" si="584">F1279*(1+G1279)</f>
        <v>98.758769999999998</v>
      </c>
      <c r="I1279" s="15" t="s">
        <v>27</v>
      </c>
      <c r="J1279" s="93">
        <v>0.74399999999999999</v>
      </c>
      <c r="K1279" s="94">
        <f t="shared" si="581"/>
        <v>73.476524879999999</v>
      </c>
      <c r="L1279" s="94">
        <v>0.45599999999999996</v>
      </c>
      <c r="M1279" s="94">
        <f t="shared" si="582"/>
        <v>45.033999119999997</v>
      </c>
      <c r="N1279" s="97">
        <v>1.2</v>
      </c>
      <c r="O1279" s="4">
        <f t="shared" si="583"/>
        <v>118.51052399999999</v>
      </c>
      <c r="P1279" s="9"/>
    </row>
    <row r="1280" spans="1:16" s="8" customFormat="1" ht="14.4" x14ac:dyDescent="0.25">
      <c r="A1280" s="35">
        <f>IF(I1280&lt;&gt;"",1+MAX($A$1:A1279),"")</f>
        <v>912</v>
      </c>
      <c r="B1280" s="37" t="s">
        <v>875</v>
      </c>
      <c r="C1280" s="37" t="s">
        <v>876</v>
      </c>
      <c r="E1280" s="33" t="s">
        <v>744</v>
      </c>
      <c r="F1280" s="6">
        <f>F1276*4</f>
        <v>33.159999999999997</v>
      </c>
      <c r="G1280" s="1">
        <v>0.1</v>
      </c>
      <c r="H1280" s="2">
        <f t="shared" si="584"/>
        <v>36.475999999999999</v>
      </c>
      <c r="I1280" s="15" t="s">
        <v>28</v>
      </c>
      <c r="J1280" s="95">
        <v>3.35</v>
      </c>
      <c r="K1280" s="96">
        <f t="shared" si="581"/>
        <v>122.19459999999999</v>
      </c>
      <c r="L1280" s="96">
        <v>1.6500000000000001</v>
      </c>
      <c r="M1280" s="96">
        <f t="shared" si="582"/>
        <v>60.185400000000001</v>
      </c>
      <c r="N1280" s="95">
        <v>5</v>
      </c>
      <c r="O1280" s="4">
        <f t="shared" si="583"/>
        <v>182.38</v>
      </c>
      <c r="P1280" s="9"/>
    </row>
    <row r="1281" spans="1:16" s="8" customFormat="1" ht="14.4" x14ac:dyDescent="0.25">
      <c r="A1281" s="35">
        <f>IF(I1281&lt;&gt;"",1+MAX($A$1:A1280),"")</f>
        <v>913</v>
      </c>
      <c r="B1281" s="37" t="s">
        <v>875</v>
      </c>
      <c r="C1281" s="37" t="s">
        <v>876</v>
      </c>
      <c r="E1281" s="33" t="s">
        <v>757</v>
      </c>
      <c r="F1281" s="6">
        <f>F1276*1</f>
        <v>8.2899999999999991</v>
      </c>
      <c r="G1281" s="1">
        <v>0.1</v>
      </c>
      <c r="H1281" s="2">
        <f t="shared" si="584"/>
        <v>9.1189999999999998</v>
      </c>
      <c r="I1281" s="15" t="s">
        <v>28</v>
      </c>
      <c r="J1281" s="96">
        <v>1.8599999999999999</v>
      </c>
      <c r="K1281" s="96">
        <f t="shared" si="581"/>
        <v>16.96134</v>
      </c>
      <c r="L1281" s="96">
        <v>1.1400000000000001</v>
      </c>
      <c r="M1281" s="96">
        <f t="shared" si="582"/>
        <v>10.395660000000001</v>
      </c>
      <c r="N1281" s="95">
        <v>3</v>
      </c>
      <c r="O1281" s="4">
        <f t="shared" si="583"/>
        <v>27.356999999999999</v>
      </c>
      <c r="P1281" s="9"/>
    </row>
    <row r="1282" spans="1:16" s="8" customFormat="1" ht="14.4" x14ac:dyDescent="0.25">
      <c r="A1282" s="35">
        <f>IF(I1282&lt;&gt;"",1+MAX($A$1:A1281),"")</f>
        <v>914</v>
      </c>
      <c r="B1282" s="37" t="s">
        <v>875</v>
      </c>
      <c r="C1282" s="37" t="s">
        <v>876</v>
      </c>
      <c r="E1282" s="33" t="s">
        <v>758</v>
      </c>
      <c r="F1282" s="6">
        <f>F1276*2</f>
        <v>16.579999999999998</v>
      </c>
      <c r="G1282" s="1">
        <v>0.1</v>
      </c>
      <c r="H1282" s="2">
        <f t="shared" si="584"/>
        <v>18.238</v>
      </c>
      <c r="I1282" s="15" t="s">
        <v>28</v>
      </c>
      <c r="J1282" s="96">
        <v>1.8599999999999999</v>
      </c>
      <c r="K1282" s="96">
        <f t="shared" si="581"/>
        <v>33.92268</v>
      </c>
      <c r="L1282" s="96">
        <v>1.1400000000000001</v>
      </c>
      <c r="M1282" s="96">
        <f t="shared" si="582"/>
        <v>20.791320000000002</v>
      </c>
      <c r="N1282" s="95">
        <v>3</v>
      </c>
      <c r="O1282" s="4">
        <f t="shared" si="583"/>
        <v>54.713999999999999</v>
      </c>
      <c r="P1282" s="9"/>
    </row>
    <row r="1283" spans="1:16" s="8" customFormat="1" ht="14.4" x14ac:dyDescent="0.25">
      <c r="A1283" s="35">
        <f>IF(I1283&lt;&gt;"",1+MAX($A$1:A1282),"")</f>
        <v>915</v>
      </c>
      <c r="B1283" s="37"/>
      <c r="C1283" s="37"/>
      <c r="E1283" s="33" t="s">
        <v>880</v>
      </c>
      <c r="F1283" s="6">
        <f>F1276/1.33</f>
        <v>6.2330827067669166</v>
      </c>
      <c r="G1283" s="1">
        <v>0</v>
      </c>
      <c r="H1283" s="2">
        <f t="shared" si="584"/>
        <v>6.2330827067669166</v>
      </c>
      <c r="I1283" s="15" t="s">
        <v>35</v>
      </c>
      <c r="J1283" s="96">
        <v>20.143800000000002</v>
      </c>
      <c r="K1283" s="96">
        <f t="shared" si="581"/>
        <v>125.55797142857143</v>
      </c>
      <c r="L1283" s="96">
        <v>12.346200000000001</v>
      </c>
      <c r="M1283" s="96">
        <f t="shared" si="582"/>
        <v>76.954885714285709</v>
      </c>
      <c r="N1283" s="95">
        <v>32.49</v>
      </c>
      <c r="O1283" s="4">
        <f t="shared" si="583"/>
        <v>202.51285714285714</v>
      </c>
      <c r="P1283" s="9"/>
    </row>
    <row r="1284" spans="1:16" x14ac:dyDescent="0.25">
      <c r="A1284" s="35" t="str">
        <f>IF(I1284&lt;&gt;"",1+MAX($A$1:A1283),"")</f>
        <v/>
      </c>
      <c r="B1284" s="66"/>
      <c r="C1284" s="67"/>
      <c r="D1284" s="23"/>
      <c r="E1284" s="24"/>
      <c r="F1284" s="6"/>
      <c r="G1284" s="8"/>
      <c r="H1284" s="8"/>
      <c r="J1284" s="40"/>
      <c r="K1284" s="40"/>
      <c r="L1284" s="40"/>
      <c r="M1284" s="40"/>
      <c r="N1284" s="8"/>
      <c r="O1284" s="8"/>
      <c r="P1284" s="9"/>
    </row>
    <row r="1285" spans="1:16" x14ac:dyDescent="0.25">
      <c r="A1285" s="35" t="str">
        <f>IF(I1285&lt;&gt;"",1+MAX($A$1:A1284),"")</f>
        <v/>
      </c>
      <c r="B1285" s="66"/>
      <c r="C1285" s="67"/>
      <c r="D1285" s="47"/>
      <c r="E1285" s="55" t="s">
        <v>827</v>
      </c>
      <c r="F1285" s="88">
        <v>6.22</v>
      </c>
      <c r="G1285" s="81">
        <v>8</v>
      </c>
      <c r="H1285" s="8"/>
      <c r="J1285" s="40"/>
      <c r="K1285" s="40"/>
      <c r="L1285" s="40"/>
      <c r="M1285" s="40"/>
      <c r="N1285" s="8"/>
      <c r="O1285" s="8"/>
      <c r="P1285" s="25"/>
    </row>
    <row r="1286" spans="1:16" x14ac:dyDescent="0.25">
      <c r="A1286" s="35" t="str">
        <f>IF(I1286&lt;&gt;"",1+MAX($A$1:A1285),"")</f>
        <v/>
      </c>
      <c r="B1286" s="66"/>
      <c r="C1286" s="67"/>
      <c r="D1286" s="8"/>
      <c r="E1286" s="33"/>
      <c r="F1286" s="6"/>
      <c r="G1286" s="8"/>
      <c r="H1286" s="8"/>
      <c r="J1286" s="40"/>
      <c r="K1286" s="40"/>
      <c r="L1286" s="40"/>
      <c r="M1286" s="40"/>
      <c r="N1286" s="8"/>
      <c r="O1286" s="8"/>
      <c r="P1286" s="25"/>
    </row>
    <row r="1287" spans="1:16" s="8" customFormat="1" ht="14.4" x14ac:dyDescent="0.25">
      <c r="A1287" s="35">
        <f>IF(I1287&lt;&gt;"",1+MAX($A$1:A1286),"")</f>
        <v>916</v>
      </c>
      <c r="B1287" s="37" t="s">
        <v>875</v>
      </c>
      <c r="C1287" s="37" t="s">
        <v>876</v>
      </c>
      <c r="E1287" s="33" t="s">
        <v>742</v>
      </c>
      <c r="F1287" s="6">
        <f>F1285*G1285*1/32</f>
        <v>1.5549999999999999</v>
      </c>
      <c r="G1287" s="1">
        <v>0</v>
      </c>
      <c r="H1287" s="2">
        <f>F1287*(1+G1287)</f>
        <v>1.5549999999999999</v>
      </c>
      <c r="I1287" s="15" t="s">
        <v>35</v>
      </c>
      <c r="J1287" s="95">
        <v>62</v>
      </c>
      <c r="K1287" s="96">
        <f t="shared" ref="K1287:K1293" si="585">J1287*H1287</f>
        <v>96.41</v>
      </c>
      <c r="L1287" s="96">
        <v>14</v>
      </c>
      <c r="M1287" s="96">
        <f t="shared" ref="M1287:M1293" si="586">L1287*H1287</f>
        <v>21.77</v>
      </c>
      <c r="N1287" s="95">
        <v>76</v>
      </c>
      <c r="O1287" s="4">
        <f t="shared" ref="O1287:O1293" si="587">N1287*H1287</f>
        <v>118.17999999999999</v>
      </c>
      <c r="P1287" s="9"/>
    </row>
    <row r="1288" spans="1:16" s="8" customFormat="1" ht="14.4" x14ac:dyDescent="0.25">
      <c r="A1288" s="35">
        <f>IF(I1288&lt;&gt;"",1+MAX($A$1:A1287),"")</f>
        <v>917</v>
      </c>
      <c r="B1288" s="37" t="s">
        <v>875</v>
      </c>
      <c r="C1288" s="37" t="s">
        <v>876</v>
      </c>
      <c r="E1288" s="33" t="s">
        <v>749</v>
      </c>
      <c r="F1288" s="6">
        <f>F1285*G1285/32</f>
        <v>1.5549999999999999</v>
      </c>
      <c r="G1288" s="1">
        <v>0</v>
      </c>
      <c r="H1288" s="2">
        <f>F1288*(1+G1288)</f>
        <v>1.5549999999999999</v>
      </c>
      <c r="I1288" s="15" t="s">
        <v>35</v>
      </c>
      <c r="J1288" s="95">
        <v>70</v>
      </c>
      <c r="K1288" s="96">
        <f t="shared" si="585"/>
        <v>108.85</v>
      </c>
      <c r="L1288" s="96">
        <v>20</v>
      </c>
      <c r="M1288" s="96">
        <f t="shared" si="586"/>
        <v>31.099999999999998</v>
      </c>
      <c r="N1288" s="95">
        <v>90</v>
      </c>
      <c r="O1288" s="4">
        <f t="shared" si="587"/>
        <v>139.94999999999999</v>
      </c>
      <c r="P1288" s="9"/>
    </row>
    <row r="1289" spans="1:16" s="8" customFormat="1" ht="14.4" x14ac:dyDescent="0.25">
      <c r="A1289" s="35">
        <f>IF(I1289&lt;&gt;"",1+MAX($A$1:A1288),"")</f>
        <v>918</v>
      </c>
      <c r="B1289" s="37" t="s">
        <v>875</v>
      </c>
      <c r="C1289" s="37" t="s">
        <v>876</v>
      </c>
      <c r="E1289" s="33" t="s">
        <v>764</v>
      </c>
      <c r="F1289" s="6">
        <f>F1285*G1285</f>
        <v>49.76</v>
      </c>
      <c r="G1289" s="1">
        <v>0.1</v>
      </c>
      <c r="H1289" s="2">
        <f t="shared" ref="H1289:H1293" si="588">F1289*(1+G1289)</f>
        <v>54.736000000000004</v>
      </c>
      <c r="I1289" s="15" t="s">
        <v>27</v>
      </c>
      <c r="J1289" s="93">
        <v>0.79359999999999997</v>
      </c>
      <c r="K1289" s="94">
        <f t="shared" si="585"/>
        <v>43.438489600000004</v>
      </c>
      <c r="L1289" s="94">
        <v>0.4864</v>
      </c>
      <c r="M1289" s="94">
        <f t="shared" si="586"/>
        <v>26.623590400000001</v>
      </c>
      <c r="N1289" s="97">
        <v>1.28</v>
      </c>
      <c r="O1289" s="4">
        <f t="shared" si="587"/>
        <v>70.062080000000009</v>
      </c>
      <c r="P1289" s="9"/>
    </row>
    <row r="1290" spans="1:16" s="8" customFormat="1" ht="14.4" x14ac:dyDescent="0.25">
      <c r="A1290" s="35">
        <f>IF(I1290&lt;&gt;"",1+MAX($A$1:A1289),"")</f>
        <v>919</v>
      </c>
      <c r="B1290" s="37" t="s">
        <v>875</v>
      </c>
      <c r="C1290" s="37" t="s">
        <v>876</v>
      </c>
      <c r="E1290" s="33" t="s">
        <v>744</v>
      </c>
      <c r="F1290" s="6">
        <f>F1285*4</f>
        <v>24.88</v>
      </c>
      <c r="G1290" s="1">
        <v>0.1</v>
      </c>
      <c r="H1290" s="2">
        <f t="shared" si="588"/>
        <v>27.368000000000002</v>
      </c>
      <c r="I1290" s="15" t="s">
        <v>28</v>
      </c>
      <c r="J1290" s="95">
        <v>3.35</v>
      </c>
      <c r="K1290" s="96">
        <f t="shared" si="585"/>
        <v>91.682800000000015</v>
      </c>
      <c r="L1290" s="96">
        <v>1.6500000000000001</v>
      </c>
      <c r="M1290" s="96">
        <f t="shared" si="586"/>
        <v>45.15720000000001</v>
      </c>
      <c r="N1290" s="95">
        <v>5</v>
      </c>
      <c r="O1290" s="4">
        <f t="shared" si="587"/>
        <v>136.84</v>
      </c>
      <c r="P1290" s="9"/>
    </row>
    <row r="1291" spans="1:16" s="8" customFormat="1" ht="14.4" x14ac:dyDescent="0.25">
      <c r="A1291" s="35">
        <f>IF(I1291&lt;&gt;"",1+MAX($A$1:A1290),"")</f>
        <v>920</v>
      </c>
      <c r="B1291" s="37" t="s">
        <v>875</v>
      </c>
      <c r="C1291" s="37" t="s">
        <v>876</v>
      </c>
      <c r="E1291" s="33" t="s">
        <v>745</v>
      </c>
      <c r="F1291" s="6">
        <f>F1285*1</f>
        <v>6.22</v>
      </c>
      <c r="G1291" s="1">
        <v>0.1</v>
      </c>
      <c r="H1291" s="2">
        <f t="shared" si="588"/>
        <v>6.8420000000000005</v>
      </c>
      <c r="I1291" s="15" t="s">
        <v>28</v>
      </c>
      <c r="J1291" s="96">
        <v>2.48</v>
      </c>
      <c r="K1291" s="96">
        <f t="shared" si="585"/>
        <v>16.968160000000001</v>
      </c>
      <c r="L1291" s="96">
        <v>1.52</v>
      </c>
      <c r="M1291" s="96">
        <f t="shared" si="586"/>
        <v>10.399840000000001</v>
      </c>
      <c r="N1291" s="95">
        <v>4</v>
      </c>
      <c r="O1291" s="4">
        <f t="shared" si="587"/>
        <v>27.368000000000002</v>
      </c>
      <c r="P1291" s="9"/>
    </row>
    <row r="1292" spans="1:16" s="8" customFormat="1" ht="14.4" x14ac:dyDescent="0.25">
      <c r="A1292" s="35">
        <f>IF(I1292&lt;&gt;"",1+MAX($A$1:A1291),"")</f>
        <v>921</v>
      </c>
      <c r="B1292" s="37" t="s">
        <v>875</v>
      </c>
      <c r="C1292" s="37" t="s">
        <v>876</v>
      </c>
      <c r="E1292" s="33" t="s">
        <v>746</v>
      </c>
      <c r="F1292" s="6">
        <f>F1285*2</f>
        <v>12.44</v>
      </c>
      <c r="G1292" s="1">
        <v>0.1</v>
      </c>
      <c r="H1292" s="2">
        <f t="shared" si="588"/>
        <v>13.684000000000001</v>
      </c>
      <c r="I1292" s="15" t="s">
        <v>28</v>
      </c>
      <c r="J1292" s="96">
        <v>2.48</v>
      </c>
      <c r="K1292" s="96">
        <f t="shared" si="585"/>
        <v>33.936320000000002</v>
      </c>
      <c r="L1292" s="96">
        <v>1.52</v>
      </c>
      <c r="M1292" s="96">
        <f t="shared" si="586"/>
        <v>20.799680000000002</v>
      </c>
      <c r="N1292" s="95">
        <v>4</v>
      </c>
      <c r="O1292" s="4">
        <f t="shared" si="587"/>
        <v>54.736000000000004</v>
      </c>
      <c r="P1292" s="9"/>
    </row>
    <row r="1293" spans="1:16" s="8" customFormat="1" ht="14.4" x14ac:dyDescent="0.25">
      <c r="A1293" s="35">
        <f>IF(I1293&lt;&gt;"",1+MAX($A$1:A1292),"")</f>
        <v>922</v>
      </c>
      <c r="B1293" s="37" t="s">
        <v>875</v>
      </c>
      <c r="C1293" s="37" t="s">
        <v>876</v>
      </c>
      <c r="E1293" s="33" t="s">
        <v>877</v>
      </c>
      <c r="F1293" s="6">
        <f>F1285/1.33</f>
        <v>4.6766917293233075</v>
      </c>
      <c r="G1293" s="1">
        <v>0</v>
      </c>
      <c r="H1293" s="2">
        <f t="shared" si="588"/>
        <v>4.6766917293233075</v>
      </c>
      <c r="I1293" s="15" t="s">
        <v>35</v>
      </c>
      <c r="J1293" s="96">
        <v>19.84</v>
      </c>
      <c r="K1293" s="96">
        <f t="shared" si="585"/>
        <v>92.785563909774424</v>
      </c>
      <c r="L1293" s="96">
        <v>12.16</v>
      </c>
      <c r="M1293" s="96">
        <f t="shared" si="586"/>
        <v>56.868571428571421</v>
      </c>
      <c r="N1293" s="95">
        <v>32</v>
      </c>
      <c r="O1293" s="4">
        <f t="shared" si="587"/>
        <v>149.65413533834584</v>
      </c>
      <c r="P1293" s="9"/>
    </row>
    <row r="1294" spans="1:16" s="5" customFormat="1" x14ac:dyDescent="0.25">
      <c r="A1294" s="35" t="str">
        <f>IF(I1294&lt;&gt;"",1+MAX($A$1:A1293),"")</f>
        <v/>
      </c>
      <c r="B1294" s="71"/>
      <c r="C1294" s="72"/>
      <c r="D1294" s="23"/>
      <c r="E1294" s="24"/>
      <c r="F1294" s="56"/>
      <c r="G1294" s="8"/>
      <c r="H1294" s="8"/>
      <c r="I1294" s="8"/>
      <c r="J1294" s="40"/>
      <c r="K1294" s="40"/>
      <c r="L1294" s="40"/>
      <c r="M1294" s="40"/>
      <c r="N1294" s="8"/>
      <c r="O1294" s="8"/>
      <c r="P1294" s="9"/>
    </row>
    <row r="1295" spans="1:16" s="5" customFormat="1" ht="15" x14ac:dyDescent="0.25">
      <c r="A1295" s="35">
        <f>IF(I1295&lt;&gt;"",1+MAX($A$1:A1294),"")</f>
        <v>923</v>
      </c>
      <c r="B1295" s="37"/>
      <c r="C1295" s="29"/>
      <c r="D1295" s="8"/>
      <c r="E1295" s="90" t="s">
        <v>1172</v>
      </c>
      <c r="F1295" s="56">
        <f>678*24/500</f>
        <v>32.543999999999997</v>
      </c>
      <c r="G1295" s="1">
        <v>0</v>
      </c>
      <c r="H1295" s="2">
        <f t="shared" ref="H1295:H1297" si="589">F1295*(1+G1295)</f>
        <v>32.543999999999997</v>
      </c>
      <c r="I1295" s="15" t="s">
        <v>1173</v>
      </c>
      <c r="J1295" s="3">
        <v>0</v>
      </c>
      <c r="K1295" s="40">
        <f t="shared" ref="K1295:K1297" si="590">J1295*H1295</f>
        <v>0</v>
      </c>
      <c r="L1295" s="96">
        <v>10</v>
      </c>
      <c r="M1295" s="96">
        <f>L1295*H1295</f>
        <v>325.43999999999994</v>
      </c>
      <c r="N1295" s="96">
        <v>10</v>
      </c>
      <c r="O1295" s="4">
        <f t="shared" ref="O1295:O1297" si="591">N1295*H1295</f>
        <v>325.43999999999994</v>
      </c>
      <c r="P1295" s="9"/>
    </row>
    <row r="1296" spans="1:16" s="5" customFormat="1" ht="15" x14ac:dyDescent="0.25">
      <c r="A1296" s="35">
        <f>IF(I1296&lt;&gt;"",1+MAX($A$1:A1295),"")</f>
        <v>924</v>
      </c>
      <c r="B1296" s="37"/>
      <c r="C1296" s="29"/>
      <c r="D1296" s="8"/>
      <c r="E1296" s="90" t="s">
        <v>1174</v>
      </c>
      <c r="F1296" s="56">
        <f>678*32/200</f>
        <v>108.48</v>
      </c>
      <c r="G1296" s="1">
        <v>0.1</v>
      </c>
      <c r="H1296" s="2">
        <f t="shared" si="589"/>
        <v>119.32800000000002</v>
      </c>
      <c r="I1296" s="15" t="s">
        <v>1175</v>
      </c>
      <c r="J1296" s="3">
        <v>0</v>
      </c>
      <c r="K1296" s="40">
        <f t="shared" si="590"/>
        <v>0</v>
      </c>
      <c r="L1296" s="96">
        <v>7</v>
      </c>
      <c r="M1296" s="96">
        <f>L1296*H1296</f>
        <v>835.29600000000016</v>
      </c>
      <c r="N1296" s="96">
        <v>7</v>
      </c>
      <c r="O1296" s="4">
        <f t="shared" si="591"/>
        <v>835.29600000000016</v>
      </c>
      <c r="P1296" s="9"/>
    </row>
    <row r="1297" spans="1:16" s="5" customFormat="1" ht="15" x14ac:dyDescent="0.25">
      <c r="A1297" s="35">
        <f>IF(I1297&lt;&gt;"",1+MAX($A$1:A1296),"")</f>
        <v>925</v>
      </c>
      <c r="B1297" s="37"/>
      <c r="C1297" s="29"/>
      <c r="D1297" s="8"/>
      <c r="E1297" s="90" t="s">
        <v>1176</v>
      </c>
      <c r="F1297" s="56">
        <f>21696*5.25/1000</f>
        <v>113.904</v>
      </c>
      <c r="G1297" s="1">
        <v>0.1</v>
      </c>
      <c r="H1297" s="2">
        <f t="shared" si="589"/>
        <v>125.29440000000001</v>
      </c>
      <c r="I1297" s="15" t="s">
        <v>60</v>
      </c>
      <c r="J1297" s="3">
        <v>0</v>
      </c>
      <c r="K1297" s="40">
        <f t="shared" si="590"/>
        <v>0</v>
      </c>
      <c r="L1297" s="96">
        <v>10</v>
      </c>
      <c r="M1297" s="96">
        <f>L1297*H1297</f>
        <v>1252.9440000000002</v>
      </c>
      <c r="N1297" s="96">
        <v>10</v>
      </c>
      <c r="O1297" s="4">
        <f t="shared" si="591"/>
        <v>1252.9440000000002</v>
      </c>
      <c r="P1297" s="9"/>
    </row>
    <row r="1298" spans="1:16" x14ac:dyDescent="0.25">
      <c r="A1298" s="35" t="str">
        <f>IF(I1298&lt;&gt;"",1+MAX($A$1:A1297),"")</f>
        <v/>
      </c>
      <c r="B1298" s="68"/>
      <c r="C1298" s="64"/>
      <c r="D1298" s="23"/>
      <c r="E1298" s="24"/>
      <c r="F1298" s="6"/>
      <c r="G1298" s="8"/>
      <c r="H1298" s="8"/>
      <c r="J1298" s="40"/>
      <c r="K1298" s="40"/>
      <c r="L1298" s="40"/>
      <c r="M1298" s="40"/>
      <c r="N1298" s="8"/>
      <c r="O1298" s="8"/>
      <c r="P1298" s="25"/>
    </row>
    <row r="1299" spans="1:16" x14ac:dyDescent="0.25">
      <c r="A1299" s="35" t="str">
        <f>IF(I1299&lt;&gt;"",1+MAX($A$1:A1298),"")</f>
        <v/>
      </c>
      <c r="B1299" s="66"/>
      <c r="C1299" s="67"/>
      <c r="D1299" s="50"/>
      <c r="E1299" s="51" t="s">
        <v>770</v>
      </c>
      <c r="F1299" s="6"/>
      <c r="G1299" s="8"/>
      <c r="H1299" s="8"/>
      <c r="J1299" s="40"/>
      <c r="K1299" s="40"/>
      <c r="L1299" s="40"/>
      <c r="M1299" s="40"/>
      <c r="N1299" s="8"/>
      <c r="O1299" s="8"/>
      <c r="P1299" s="9"/>
    </row>
    <row r="1300" spans="1:16" s="8" customFormat="1" ht="14.4" x14ac:dyDescent="0.25">
      <c r="A1300" s="35">
        <f>IF(I1300&lt;&gt;"",1+MAX($A$1:A1299),"")</f>
        <v>926</v>
      </c>
      <c r="B1300" s="37" t="s">
        <v>881</v>
      </c>
      <c r="C1300" s="37" t="s">
        <v>772</v>
      </c>
      <c r="E1300" s="33" t="s">
        <v>773</v>
      </c>
      <c r="F1300" s="6">
        <v>369.38</v>
      </c>
      <c r="G1300" s="1">
        <v>0.1</v>
      </c>
      <c r="H1300" s="2">
        <f t="shared" ref="H1300" si="592">F1300*(1+G1300)</f>
        <v>406.31800000000004</v>
      </c>
      <c r="I1300" s="15" t="s">
        <v>28</v>
      </c>
      <c r="J1300" s="91">
        <v>2.94</v>
      </c>
      <c r="K1300" s="92">
        <f>J1300*H1300</f>
        <v>1194.57492</v>
      </c>
      <c r="L1300" s="92">
        <v>4.0599999999999996</v>
      </c>
      <c r="M1300" s="92">
        <f>L1300*H1300</f>
        <v>1649.6510800000001</v>
      </c>
      <c r="N1300" s="91">
        <v>7</v>
      </c>
      <c r="O1300" s="4">
        <f t="shared" ref="O1300" si="593">N1300*H1300</f>
        <v>2844.2260000000001</v>
      </c>
      <c r="P1300" s="9"/>
    </row>
    <row r="1301" spans="1:16" s="8" customFormat="1" x14ac:dyDescent="0.25">
      <c r="A1301" s="35" t="str">
        <f>IF(I1301&lt;&gt;"",1+MAX($A$1:A1300),"")</f>
        <v/>
      </c>
      <c r="B1301" s="66"/>
      <c r="C1301" s="67"/>
      <c r="E1301" s="33"/>
      <c r="F1301" s="6"/>
      <c r="G1301" s="1"/>
      <c r="H1301" s="2"/>
      <c r="I1301" s="15"/>
      <c r="J1301" s="40"/>
      <c r="K1301" s="40"/>
      <c r="L1301" s="40"/>
      <c r="M1301" s="40"/>
      <c r="N1301" s="3"/>
      <c r="O1301" s="4"/>
      <c r="P1301" s="9"/>
    </row>
    <row r="1302" spans="1:16" x14ac:dyDescent="0.25">
      <c r="A1302" s="35" t="str">
        <f>IF(I1302&lt;&gt;"",1+MAX($A$1:A1301),"")</f>
        <v/>
      </c>
      <c r="B1302" s="66"/>
      <c r="C1302" s="67"/>
      <c r="D1302" s="50"/>
      <c r="E1302" s="51" t="s">
        <v>774</v>
      </c>
      <c r="F1302" s="6"/>
      <c r="G1302" s="8"/>
      <c r="H1302" s="8"/>
      <c r="J1302" s="40"/>
      <c r="K1302" s="40"/>
      <c r="L1302" s="40"/>
      <c r="M1302" s="40"/>
      <c r="N1302" s="8"/>
      <c r="O1302" s="8"/>
      <c r="P1302" s="9"/>
    </row>
    <row r="1303" spans="1:16" s="8" customFormat="1" ht="14.4" x14ac:dyDescent="0.25">
      <c r="A1303" s="35">
        <f>IF(I1303&lt;&gt;"",1+MAX($A$1:A1302),"")</f>
        <v>927</v>
      </c>
      <c r="B1303" s="37" t="s">
        <v>881</v>
      </c>
      <c r="C1303" s="37" t="s">
        <v>881</v>
      </c>
      <c r="E1303" s="33" t="s">
        <v>882</v>
      </c>
      <c r="F1303" s="6">
        <v>942.16</v>
      </c>
      <c r="G1303" s="1">
        <v>0.1</v>
      </c>
      <c r="H1303" s="2">
        <f t="shared" ref="H1303:H1305" si="594">F1303*(1+G1303)</f>
        <v>1036.376</v>
      </c>
      <c r="I1303" s="15" t="s">
        <v>27</v>
      </c>
      <c r="J1303" s="91">
        <v>7.56</v>
      </c>
      <c r="K1303" s="92">
        <f>J1303*H1303</f>
        <v>7835.002559999999</v>
      </c>
      <c r="L1303" s="92">
        <v>10.44</v>
      </c>
      <c r="M1303" s="94">
        <f>L1303*H1303</f>
        <v>10819.765439999999</v>
      </c>
      <c r="N1303" s="93">
        <v>18</v>
      </c>
      <c r="O1303" s="4">
        <f t="shared" ref="O1303:O1305" si="595">N1303*H1303</f>
        <v>18654.768</v>
      </c>
      <c r="P1303" s="9"/>
    </row>
    <row r="1304" spans="1:16" s="8" customFormat="1" ht="14.4" x14ac:dyDescent="0.25">
      <c r="A1304" s="35">
        <f>IF(I1304&lt;&gt;"",1+MAX($A$1:A1303),"")</f>
        <v>928</v>
      </c>
      <c r="B1304" s="37" t="s">
        <v>881</v>
      </c>
      <c r="C1304" s="37" t="s">
        <v>881</v>
      </c>
      <c r="E1304" s="33" t="s">
        <v>777</v>
      </c>
      <c r="F1304" s="6">
        <v>232.14</v>
      </c>
      <c r="G1304" s="1">
        <v>0.1</v>
      </c>
      <c r="H1304" s="2">
        <f t="shared" si="594"/>
        <v>255.35400000000001</v>
      </c>
      <c r="I1304" s="15" t="s">
        <v>27</v>
      </c>
      <c r="J1304" s="91">
        <v>11.76</v>
      </c>
      <c r="K1304" s="92">
        <f>J1304*H1304</f>
        <v>3002.9630400000001</v>
      </c>
      <c r="L1304" s="92">
        <v>16.239999999999998</v>
      </c>
      <c r="M1304" s="92">
        <f>L1304*H1304</f>
        <v>4146.9489599999997</v>
      </c>
      <c r="N1304" s="91">
        <v>28</v>
      </c>
      <c r="O1304" s="4">
        <f t="shared" si="595"/>
        <v>7149.9120000000003</v>
      </c>
      <c r="P1304" s="9"/>
    </row>
    <row r="1305" spans="1:16" s="8" customFormat="1" ht="14.4" x14ac:dyDescent="0.25">
      <c r="A1305" s="35">
        <f>IF(I1305&lt;&gt;"",1+MAX($A$1:A1304),"")</f>
        <v>929</v>
      </c>
      <c r="B1305" s="37" t="s">
        <v>881</v>
      </c>
      <c r="C1305" s="37" t="s">
        <v>881</v>
      </c>
      <c r="E1305" s="33" t="s">
        <v>883</v>
      </c>
      <c r="F1305" s="6">
        <v>83.87</v>
      </c>
      <c r="G1305" s="1">
        <v>0.1</v>
      </c>
      <c r="H1305" s="2">
        <f t="shared" si="594"/>
        <v>92.257000000000019</v>
      </c>
      <c r="I1305" s="15" t="s">
        <v>27</v>
      </c>
      <c r="J1305" s="91">
        <v>11.76</v>
      </c>
      <c r="K1305" s="92">
        <f>J1305*H1305</f>
        <v>1084.9423200000001</v>
      </c>
      <c r="L1305" s="92">
        <v>16.239999999999998</v>
      </c>
      <c r="M1305" s="92">
        <f>L1305*H1305</f>
        <v>1498.2536800000003</v>
      </c>
      <c r="N1305" s="91">
        <v>28</v>
      </c>
      <c r="O1305" s="4">
        <f t="shared" si="595"/>
        <v>2583.1960000000004</v>
      </c>
      <c r="P1305" s="9"/>
    </row>
    <row r="1306" spans="1:16" s="8" customFormat="1" x14ac:dyDescent="0.25">
      <c r="A1306" s="35" t="str">
        <f>IF(I1306&lt;&gt;"",1+MAX($A$1:A1305),"")</f>
        <v/>
      </c>
      <c r="B1306" s="66"/>
      <c r="C1306" s="67"/>
      <c r="E1306" s="33"/>
      <c r="F1306" s="6"/>
      <c r="G1306" s="1"/>
      <c r="H1306" s="2"/>
      <c r="I1306" s="15"/>
      <c r="J1306" s="40"/>
      <c r="K1306" s="40"/>
      <c r="L1306" s="40"/>
      <c r="M1306" s="40"/>
      <c r="N1306" s="3"/>
      <c r="O1306" s="4"/>
      <c r="P1306" s="9"/>
    </row>
    <row r="1307" spans="1:16" x14ac:dyDescent="0.25">
      <c r="A1307" s="35" t="str">
        <f>IF(I1307&lt;&gt;"",1+MAX($A$1:A1306),"")</f>
        <v/>
      </c>
      <c r="B1307" s="66"/>
      <c r="C1307" s="67"/>
      <c r="D1307" s="50"/>
      <c r="E1307" s="51" t="s">
        <v>781</v>
      </c>
      <c r="F1307" s="6"/>
      <c r="G1307" s="8"/>
      <c r="H1307" s="8"/>
      <c r="J1307" s="40"/>
      <c r="K1307" s="40"/>
      <c r="L1307" s="40"/>
      <c r="M1307" s="40"/>
      <c r="N1307" s="8"/>
      <c r="O1307" s="8"/>
      <c r="P1307" s="9"/>
    </row>
    <row r="1308" spans="1:16" s="8" customFormat="1" ht="14.4" x14ac:dyDescent="0.25">
      <c r="A1308" s="35">
        <f>IF(I1308&lt;&gt;"",1+MAX($A$1:A1307),"")</f>
        <v>930</v>
      </c>
      <c r="B1308" s="37" t="s">
        <v>884</v>
      </c>
      <c r="C1308" s="37" t="s">
        <v>884</v>
      </c>
      <c r="E1308" s="33" t="s">
        <v>783</v>
      </c>
      <c r="F1308" s="6">
        <f>176.98/32</f>
        <v>5.5306249999999997</v>
      </c>
      <c r="G1308" s="1">
        <v>0</v>
      </c>
      <c r="H1308" s="2">
        <f>F1308*(1+G1308)</f>
        <v>5.5306249999999997</v>
      </c>
      <c r="I1308" s="15" t="s">
        <v>35</v>
      </c>
      <c r="J1308" s="95">
        <v>62</v>
      </c>
      <c r="K1308" s="96">
        <f>J1308*H1308</f>
        <v>342.89875000000001</v>
      </c>
      <c r="L1308" s="96">
        <v>16</v>
      </c>
      <c r="M1308" s="96">
        <f>L1308*H1308</f>
        <v>88.49</v>
      </c>
      <c r="N1308" s="95">
        <v>78</v>
      </c>
      <c r="O1308" s="4">
        <f t="shared" ref="O1308:O1311" si="596">N1308*H1308</f>
        <v>431.38874999999996</v>
      </c>
      <c r="P1308" s="9"/>
    </row>
    <row r="1309" spans="1:16" s="8" customFormat="1" ht="14.4" x14ac:dyDescent="0.25">
      <c r="A1309" s="35">
        <f>IF(I1309&lt;&gt;"",1+MAX($A$1:A1308),"")</f>
        <v>931</v>
      </c>
      <c r="B1309" s="37" t="s">
        <v>884</v>
      </c>
      <c r="C1309" s="37" t="s">
        <v>884</v>
      </c>
      <c r="E1309" s="33" t="s">
        <v>784</v>
      </c>
      <c r="F1309" s="6">
        <f>531.99/32</f>
        <v>16.6246875</v>
      </c>
      <c r="G1309" s="1">
        <v>0</v>
      </c>
      <c r="H1309" s="2">
        <f t="shared" ref="H1309" si="597">F1309*(1+G1309)</f>
        <v>16.6246875</v>
      </c>
      <c r="I1309" s="15" t="s">
        <v>35</v>
      </c>
      <c r="J1309" s="95">
        <v>62</v>
      </c>
      <c r="K1309" s="96">
        <f>J1309*H1309</f>
        <v>1030.7306249999999</v>
      </c>
      <c r="L1309" s="96">
        <v>14</v>
      </c>
      <c r="M1309" s="96">
        <f>L1309*H1309</f>
        <v>232.74562500000002</v>
      </c>
      <c r="N1309" s="95">
        <v>76</v>
      </c>
      <c r="O1309" s="4">
        <f t="shared" si="596"/>
        <v>1263.4762499999999</v>
      </c>
      <c r="P1309" s="9"/>
    </row>
    <row r="1310" spans="1:16" s="8" customFormat="1" ht="14.4" x14ac:dyDescent="0.25">
      <c r="A1310" s="35">
        <f>IF(I1310&lt;&gt;"",1+MAX($A$1:A1309),"")</f>
        <v>932</v>
      </c>
      <c r="B1310" s="37" t="s">
        <v>884</v>
      </c>
      <c r="C1310" s="37" t="s">
        <v>884</v>
      </c>
      <c r="E1310" s="33" t="s">
        <v>840</v>
      </c>
      <c r="F1310" s="6">
        <f>160.45*1.01/32</f>
        <v>5.0642031249999997</v>
      </c>
      <c r="G1310" s="1">
        <v>0</v>
      </c>
      <c r="H1310" s="2">
        <f>F1310*(1+G1310)</f>
        <v>5.0642031249999997</v>
      </c>
      <c r="I1310" s="15" t="s">
        <v>35</v>
      </c>
      <c r="J1310" s="95">
        <v>62</v>
      </c>
      <c r="K1310" s="96">
        <f>J1310*H1310</f>
        <v>313.98059374999997</v>
      </c>
      <c r="L1310" s="96">
        <v>14</v>
      </c>
      <c r="M1310" s="96">
        <f>L1310*H1310</f>
        <v>70.898843749999997</v>
      </c>
      <c r="N1310" s="95">
        <v>76</v>
      </c>
      <c r="O1310" s="4">
        <f t="shared" si="596"/>
        <v>384.87943749999999</v>
      </c>
      <c r="P1310" s="9"/>
    </row>
    <row r="1311" spans="1:16" s="8" customFormat="1" ht="14.4" x14ac:dyDescent="0.25">
      <c r="A1311" s="35">
        <f>IF(I1311&lt;&gt;"",1+MAX($A$1:A1310),"")</f>
        <v>933</v>
      </c>
      <c r="B1311" s="37" t="s">
        <v>884</v>
      </c>
      <c r="C1311" s="37" t="s">
        <v>884</v>
      </c>
      <c r="E1311" s="33" t="s">
        <v>841</v>
      </c>
      <c r="F1311" s="6">
        <f>442.99*1.014/32</f>
        <v>14.037245625000001</v>
      </c>
      <c r="G1311" s="1">
        <v>0</v>
      </c>
      <c r="H1311" s="2">
        <f>F1311*(1+G1311)</f>
        <v>14.037245625000001</v>
      </c>
      <c r="I1311" s="15" t="s">
        <v>35</v>
      </c>
      <c r="J1311" s="95">
        <v>62</v>
      </c>
      <c r="K1311" s="96">
        <f>J1311*H1311</f>
        <v>870.30922874999999</v>
      </c>
      <c r="L1311" s="96">
        <v>14</v>
      </c>
      <c r="M1311" s="96">
        <f>L1311*H1311</f>
        <v>196.52143875000002</v>
      </c>
      <c r="N1311" s="95">
        <v>76</v>
      </c>
      <c r="O1311" s="4">
        <f t="shared" si="596"/>
        <v>1066.8306675000001</v>
      </c>
      <c r="P1311" s="9"/>
    </row>
    <row r="1312" spans="1:16" s="8" customFormat="1" x14ac:dyDescent="0.25">
      <c r="A1312" s="35" t="str">
        <f>IF(I1312&lt;&gt;"",1+MAX($A$1:A1311),"")</f>
        <v/>
      </c>
      <c r="B1312" s="66"/>
      <c r="C1312" s="67"/>
      <c r="E1312" s="33"/>
      <c r="F1312" s="6"/>
      <c r="G1312" s="1"/>
      <c r="H1312" s="2"/>
      <c r="I1312" s="15"/>
      <c r="J1312" s="40"/>
      <c r="K1312" s="40"/>
      <c r="L1312" s="40"/>
      <c r="M1312" s="40"/>
      <c r="N1312" s="3"/>
      <c r="O1312" s="4"/>
      <c r="P1312" s="9"/>
    </row>
    <row r="1313" spans="1:16" x14ac:dyDescent="0.25">
      <c r="A1313" s="35" t="str">
        <f>IF(I1313&lt;&gt;"",1+MAX($A$1:A1312),"")</f>
        <v/>
      </c>
      <c r="B1313" s="66"/>
      <c r="C1313" s="67"/>
      <c r="D1313" s="50"/>
      <c r="E1313" s="51" t="s">
        <v>844</v>
      </c>
      <c r="F1313" s="6"/>
      <c r="G1313" s="8"/>
      <c r="H1313" s="8"/>
      <c r="J1313" s="40"/>
      <c r="K1313" s="40"/>
      <c r="L1313" s="40"/>
      <c r="M1313" s="40"/>
      <c r="N1313" s="8"/>
      <c r="O1313" s="8"/>
      <c r="P1313" s="9"/>
    </row>
    <row r="1314" spans="1:16" s="8" customFormat="1" ht="14.4" x14ac:dyDescent="0.25">
      <c r="A1314" s="35">
        <f>IF(I1314&lt;&gt;"",1+MAX($A$1:A1313),"")</f>
        <v>934</v>
      </c>
      <c r="B1314" s="37" t="s">
        <v>884</v>
      </c>
      <c r="C1314" s="37" t="s">
        <v>884</v>
      </c>
      <c r="E1314" s="33" t="s">
        <v>845</v>
      </c>
      <c r="F1314" s="6">
        <v>725.28</v>
      </c>
      <c r="G1314" s="1">
        <v>0.1</v>
      </c>
      <c r="H1314" s="2">
        <f t="shared" ref="H1314" si="598">F1314*(1+G1314)</f>
        <v>797.80799999999999</v>
      </c>
      <c r="I1314" s="15" t="s">
        <v>27</v>
      </c>
      <c r="J1314" s="95">
        <v>3</v>
      </c>
      <c r="K1314" s="96">
        <f>J1314*H1314</f>
        <v>2393.424</v>
      </c>
      <c r="L1314" s="96">
        <v>6</v>
      </c>
      <c r="M1314" s="96">
        <f>L1314*H1314</f>
        <v>4786.848</v>
      </c>
      <c r="N1314" s="95">
        <v>9</v>
      </c>
      <c r="O1314" s="4">
        <f t="shared" ref="O1314" si="599">N1314*H1314</f>
        <v>7180.2719999999999</v>
      </c>
      <c r="P1314" s="9"/>
    </row>
    <row r="1315" spans="1:16" s="8" customFormat="1" ht="14.4" x14ac:dyDescent="0.25">
      <c r="A1315" s="35" t="str">
        <f>IF(I1315&lt;&gt;"",1+MAX($A$1:A1314),"")</f>
        <v/>
      </c>
      <c r="B1315" s="37"/>
      <c r="C1315" s="37"/>
      <c r="E1315" s="33"/>
      <c r="F1315" s="6"/>
      <c r="G1315" s="1"/>
      <c r="H1315" s="2"/>
      <c r="I1315" s="15"/>
      <c r="J1315" s="3"/>
      <c r="K1315" s="40"/>
      <c r="L1315" s="40"/>
      <c r="M1315" s="40"/>
      <c r="N1315" s="3"/>
      <c r="O1315" s="4"/>
      <c r="P1315" s="9"/>
    </row>
    <row r="1316" spans="1:16" x14ac:dyDescent="0.25">
      <c r="A1316" s="35" t="str">
        <f>IF(I1316&lt;&gt;"",1+MAX($A$1:A1315),"")</f>
        <v/>
      </c>
      <c r="B1316" s="66"/>
      <c r="C1316" s="67"/>
      <c r="D1316" s="50"/>
      <c r="E1316" s="51" t="s">
        <v>800</v>
      </c>
      <c r="F1316" s="6"/>
      <c r="G1316" s="8"/>
      <c r="H1316" s="8"/>
      <c r="J1316" s="40"/>
      <c r="K1316" s="40"/>
      <c r="L1316" s="40"/>
      <c r="M1316" s="40"/>
      <c r="N1316" s="8"/>
      <c r="O1316" s="8"/>
      <c r="P1316" s="9"/>
    </row>
    <row r="1317" spans="1:16" s="8" customFormat="1" ht="14.4" x14ac:dyDescent="0.25">
      <c r="A1317" s="35">
        <f>IF(I1317&lt;&gt;"",1+MAX($A$1:A1316),"")</f>
        <v>935</v>
      </c>
      <c r="B1317" s="37" t="s">
        <v>885</v>
      </c>
      <c r="C1317" s="37" t="s">
        <v>793</v>
      </c>
      <c r="E1317" s="33" t="s">
        <v>886</v>
      </c>
      <c r="F1317" s="6">
        <v>85.69</v>
      </c>
      <c r="G1317" s="1">
        <v>0.1</v>
      </c>
      <c r="H1317" s="2">
        <f t="shared" ref="H1317:H1322" si="600">F1317*(1+G1317)</f>
        <v>94.259</v>
      </c>
      <c r="I1317" s="15" t="s">
        <v>27</v>
      </c>
      <c r="J1317" s="95">
        <v>1.2160000000000002</v>
      </c>
      <c r="K1317" s="96">
        <f t="shared" ref="K1317:K1322" si="601">J1317*H1317</f>
        <v>114.61894400000001</v>
      </c>
      <c r="L1317" s="96">
        <v>0.38400000000000001</v>
      </c>
      <c r="M1317" s="96">
        <f t="shared" ref="M1317:M1322" si="602">L1317*H1317</f>
        <v>36.195456</v>
      </c>
      <c r="N1317" s="95">
        <v>1.6</v>
      </c>
      <c r="O1317" s="4">
        <f t="shared" ref="O1317:O1322" si="603">N1317*H1317</f>
        <v>150.81440000000001</v>
      </c>
      <c r="P1317" s="9"/>
    </row>
    <row r="1318" spans="1:16" s="8" customFormat="1" ht="14.4" x14ac:dyDescent="0.25">
      <c r="A1318" s="35">
        <f>IF(I1318&lt;&gt;"",1+MAX($A$1:A1317),"")</f>
        <v>936</v>
      </c>
      <c r="B1318" s="37" t="s">
        <v>885</v>
      </c>
      <c r="C1318" s="37" t="s">
        <v>793</v>
      </c>
      <c r="E1318" s="33" t="s">
        <v>887</v>
      </c>
      <c r="F1318" s="6">
        <v>530.91999999999996</v>
      </c>
      <c r="G1318" s="1">
        <v>0.1</v>
      </c>
      <c r="H1318" s="2">
        <f t="shared" si="600"/>
        <v>584.01200000000006</v>
      </c>
      <c r="I1318" s="15" t="s">
        <v>27</v>
      </c>
      <c r="J1318" s="95">
        <v>1.2160000000000002</v>
      </c>
      <c r="K1318" s="96">
        <f t="shared" si="601"/>
        <v>710.15859200000023</v>
      </c>
      <c r="L1318" s="96">
        <v>0.38400000000000001</v>
      </c>
      <c r="M1318" s="96">
        <f t="shared" si="602"/>
        <v>224.26060800000002</v>
      </c>
      <c r="N1318" s="95">
        <v>1.6</v>
      </c>
      <c r="O1318" s="4">
        <f t="shared" si="603"/>
        <v>934.41920000000016</v>
      </c>
      <c r="P1318" s="9"/>
    </row>
    <row r="1319" spans="1:16" s="8" customFormat="1" ht="14.4" x14ac:dyDescent="0.25">
      <c r="A1319" s="35">
        <f>IF(I1319&lt;&gt;"",1+MAX($A$1:A1318),"")</f>
        <v>937</v>
      </c>
      <c r="B1319" s="37" t="s">
        <v>885</v>
      </c>
      <c r="C1319" s="37" t="s">
        <v>793</v>
      </c>
      <c r="E1319" s="33" t="s">
        <v>888</v>
      </c>
      <c r="F1319" s="6">
        <v>76.61</v>
      </c>
      <c r="G1319" s="1">
        <v>0.1</v>
      </c>
      <c r="H1319" s="2">
        <f t="shared" si="600"/>
        <v>84.271000000000001</v>
      </c>
      <c r="I1319" s="15" t="s">
        <v>27</v>
      </c>
      <c r="J1319" s="95">
        <v>1.2160000000000002</v>
      </c>
      <c r="K1319" s="96">
        <f t="shared" si="601"/>
        <v>102.47353600000002</v>
      </c>
      <c r="L1319" s="96">
        <v>0.38400000000000001</v>
      </c>
      <c r="M1319" s="96">
        <f t="shared" si="602"/>
        <v>32.360064000000001</v>
      </c>
      <c r="N1319" s="95">
        <v>1.6</v>
      </c>
      <c r="O1319" s="4">
        <f t="shared" si="603"/>
        <v>134.83360000000002</v>
      </c>
      <c r="P1319" s="9"/>
    </row>
    <row r="1320" spans="1:16" s="8" customFormat="1" ht="14.4" x14ac:dyDescent="0.25">
      <c r="A1320" s="35">
        <f>IF(I1320&lt;&gt;"",1+MAX($A$1:A1319),"")</f>
        <v>938</v>
      </c>
      <c r="B1320" s="37" t="s">
        <v>885</v>
      </c>
      <c r="C1320" s="37" t="s">
        <v>793</v>
      </c>
      <c r="E1320" s="33" t="s">
        <v>889</v>
      </c>
      <c r="F1320" s="6">
        <v>236.75</v>
      </c>
      <c r="G1320" s="1">
        <v>0.1</v>
      </c>
      <c r="H1320" s="2">
        <f t="shared" si="600"/>
        <v>260.42500000000001</v>
      </c>
      <c r="I1320" s="15" t="s">
        <v>27</v>
      </c>
      <c r="J1320" s="95">
        <v>1.2160000000000002</v>
      </c>
      <c r="K1320" s="96">
        <f t="shared" si="601"/>
        <v>316.67680000000007</v>
      </c>
      <c r="L1320" s="96">
        <v>0.38400000000000001</v>
      </c>
      <c r="M1320" s="96">
        <f t="shared" si="602"/>
        <v>100.00320000000001</v>
      </c>
      <c r="N1320" s="95">
        <v>1.6</v>
      </c>
      <c r="O1320" s="4">
        <f t="shared" si="603"/>
        <v>416.68000000000006</v>
      </c>
      <c r="P1320" s="9"/>
    </row>
    <row r="1321" spans="1:16" s="8" customFormat="1" ht="14.4" x14ac:dyDescent="0.25">
      <c r="A1321" s="35">
        <f>IF(I1321&lt;&gt;"",1+MAX($A$1:A1320),"")</f>
        <v>939</v>
      </c>
      <c r="B1321" s="37" t="s">
        <v>885</v>
      </c>
      <c r="C1321" s="37" t="s">
        <v>793</v>
      </c>
      <c r="E1321" s="33" t="s">
        <v>890</v>
      </c>
      <c r="F1321" s="6">
        <v>445.1</v>
      </c>
      <c r="G1321" s="1">
        <v>0.1</v>
      </c>
      <c r="H1321" s="2">
        <f t="shared" si="600"/>
        <v>489.61000000000007</v>
      </c>
      <c r="I1321" s="15" t="s">
        <v>27</v>
      </c>
      <c r="J1321" s="95">
        <v>1.2160000000000002</v>
      </c>
      <c r="K1321" s="96">
        <f t="shared" si="601"/>
        <v>595.36576000000014</v>
      </c>
      <c r="L1321" s="96">
        <v>0.38400000000000001</v>
      </c>
      <c r="M1321" s="96">
        <f t="shared" si="602"/>
        <v>188.01024000000004</v>
      </c>
      <c r="N1321" s="95">
        <v>1.6</v>
      </c>
      <c r="O1321" s="4">
        <f t="shared" si="603"/>
        <v>783.3760000000002</v>
      </c>
      <c r="P1321" s="9"/>
    </row>
    <row r="1322" spans="1:16" s="8" customFormat="1" ht="14.4" x14ac:dyDescent="0.25">
      <c r="A1322" s="35">
        <f>IF(I1322&lt;&gt;"",1+MAX($A$1:A1321),"")</f>
        <v>940</v>
      </c>
      <c r="B1322" s="37" t="s">
        <v>885</v>
      </c>
      <c r="C1322" s="37" t="s">
        <v>793</v>
      </c>
      <c r="E1322" s="33" t="s">
        <v>891</v>
      </c>
      <c r="F1322" s="6">
        <v>100.04</v>
      </c>
      <c r="G1322" s="1">
        <v>0.1</v>
      </c>
      <c r="H1322" s="2">
        <f t="shared" si="600"/>
        <v>110.04400000000001</v>
      </c>
      <c r="I1322" s="15" t="s">
        <v>27</v>
      </c>
      <c r="J1322" s="95">
        <v>1.2160000000000002</v>
      </c>
      <c r="K1322" s="96">
        <f t="shared" si="601"/>
        <v>133.81350400000002</v>
      </c>
      <c r="L1322" s="96">
        <v>0.38400000000000001</v>
      </c>
      <c r="M1322" s="96">
        <f t="shared" si="602"/>
        <v>42.256896000000005</v>
      </c>
      <c r="N1322" s="95">
        <v>1.6</v>
      </c>
      <c r="O1322" s="4">
        <f t="shared" si="603"/>
        <v>176.07040000000003</v>
      </c>
      <c r="P1322" s="9"/>
    </row>
    <row r="1323" spans="1:16" s="8" customFormat="1" x14ac:dyDescent="0.25">
      <c r="A1323" s="35" t="str">
        <f>IF(I1323&lt;&gt;"",1+MAX($A$1:A1322),"")</f>
        <v/>
      </c>
      <c r="B1323" s="66"/>
      <c r="C1323" s="67"/>
      <c r="E1323" s="33"/>
      <c r="F1323" s="6"/>
      <c r="G1323" s="1"/>
      <c r="H1323" s="101"/>
      <c r="I1323" s="101"/>
      <c r="J1323" s="101"/>
      <c r="K1323" s="101"/>
      <c r="L1323" s="40"/>
      <c r="M1323" s="40"/>
      <c r="N1323" s="3"/>
      <c r="O1323" s="4"/>
      <c r="P1323" s="9"/>
    </row>
    <row r="1324" spans="1:16" x14ac:dyDescent="0.25">
      <c r="A1324" s="35" t="str">
        <f>IF(I1324&lt;&gt;"",1+MAX($A$1:A1323),"")</f>
        <v/>
      </c>
      <c r="B1324" s="66"/>
      <c r="C1324" s="67"/>
      <c r="D1324" s="50"/>
      <c r="E1324" s="51" t="s">
        <v>809</v>
      </c>
      <c r="F1324" s="6"/>
      <c r="G1324" s="8"/>
      <c r="H1324" s="8"/>
      <c r="J1324" s="40"/>
      <c r="K1324" s="40"/>
      <c r="L1324" s="40"/>
      <c r="M1324" s="40"/>
      <c r="N1324" s="8"/>
      <c r="O1324" s="8"/>
      <c r="P1324" s="9"/>
    </row>
    <row r="1325" spans="1:16" s="8" customFormat="1" ht="14.4" x14ac:dyDescent="0.25">
      <c r="A1325" s="35">
        <f>IF(I1325&lt;&gt;"",1+MAX($A$1:A1324),"")</f>
        <v>941</v>
      </c>
      <c r="B1325" s="37" t="s">
        <v>892</v>
      </c>
      <c r="C1325" s="37" t="s">
        <v>793</v>
      </c>
      <c r="E1325" s="33" t="s">
        <v>893</v>
      </c>
      <c r="F1325" s="6">
        <v>15.99</v>
      </c>
      <c r="G1325" s="1">
        <v>0.1</v>
      </c>
      <c r="H1325" s="2">
        <f t="shared" ref="H1325:H1330" si="604">F1325*(1+G1325)</f>
        <v>17.589000000000002</v>
      </c>
      <c r="I1325" s="15" t="s">
        <v>27</v>
      </c>
      <c r="J1325" s="91">
        <v>13.44</v>
      </c>
      <c r="K1325" s="92">
        <f t="shared" ref="K1325:K1330" si="605">J1325*H1325</f>
        <v>236.39616000000001</v>
      </c>
      <c r="L1325" s="92">
        <v>18.559999999999999</v>
      </c>
      <c r="M1325" s="92">
        <f t="shared" ref="M1325:M1330" si="606">L1325*H1325</f>
        <v>326.45184</v>
      </c>
      <c r="N1325" s="91">
        <v>32</v>
      </c>
      <c r="O1325" s="4">
        <f t="shared" ref="O1325:O1330" si="607">N1325*H1325</f>
        <v>562.84800000000007</v>
      </c>
      <c r="P1325" s="9"/>
    </row>
    <row r="1326" spans="1:16" s="8" customFormat="1" ht="14.4" x14ac:dyDescent="0.25">
      <c r="A1326" s="35">
        <f>IF(I1326&lt;&gt;"",1+MAX($A$1:A1325),"")</f>
        <v>942</v>
      </c>
      <c r="B1326" s="37" t="s">
        <v>892</v>
      </c>
      <c r="C1326" s="37" t="s">
        <v>793</v>
      </c>
      <c r="E1326" s="33" t="s">
        <v>894</v>
      </c>
      <c r="F1326" s="6">
        <v>135.28</v>
      </c>
      <c r="G1326" s="1">
        <v>0.1</v>
      </c>
      <c r="H1326" s="2">
        <f t="shared" si="604"/>
        <v>148.80800000000002</v>
      </c>
      <c r="I1326" s="15" t="s">
        <v>27</v>
      </c>
      <c r="J1326" s="91">
        <v>13.44</v>
      </c>
      <c r="K1326" s="92">
        <f t="shared" si="605"/>
        <v>1999.9795200000003</v>
      </c>
      <c r="L1326" s="92">
        <v>18.559999999999999</v>
      </c>
      <c r="M1326" s="92">
        <f t="shared" si="606"/>
        <v>2761.8764800000004</v>
      </c>
      <c r="N1326" s="91">
        <v>32</v>
      </c>
      <c r="O1326" s="4">
        <f t="shared" si="607"/>
        <v>4761.8560000000007</v>
      </c>
      <c r="P1326" s="9"/>
    </row>
    <row r="1327" spans="1:16" s="8" customFormat="1" ht="14.4" x14ac:dyDescent="0.25">
      <c r="A1327" s="35">
        <f>IF(I1327&lt;&gt;"",1+MAX($A$1:A1326),"")</f>
        <v>943</v>
      </c>
      <c r="B1327" s="37" t="s">
        <v>892</v>
      </c>
      <c r="C1327" s="37" t="s">
        <v>793</v>
      </c>
      <c r="E1327" s="33" t="s">
        <v>895</v>
      </c>
      <c r="F1327" s="6">
        <v>135.46</v>
      </c>
      <c r="G1327" s="1">
        <v>0.1</v>
      </c>
      <c r="H1327" s="2">
        <f t="shared" si="604"/>
        <v>149.00600000000003</v>
      </c>
      <c r="I1327" s="15" t="s">
        <v>27</v>
      </c>
      <c r="J1327" s="91">
        <v>13.44</v>
      </c>
      <c r="K1327" s="92">
        <f t="shared" si="605"/>
        <v>2002.6406400000003</v>
      </c>
      <c r="L1327" s="92">
        <v>18.559999999999999</v>
      </c>
      <c r="M1327" s="92">
        <f t="shared" si="606"/>
        <v>2765.5513600000004</v>
      </c>
      <c r="N1327" s="91">
        <v>32</v>
      </c>
      <c r="O1327" s="4">
        <f t="shared" si="607"/>
        <v>4768.1920000000009</v>
      </c>
      <c r="P1327" s="9"/>
    </row>
    <row r="1328" spans="1:16" s="8" customFormat="1" ht="14.4" x14ac:dyDescent="0.25">
      <c r="A1328" s="35">
        <f>IF(I1328&lt;&gt;"",1+MAX($A$1:A1327),"")</f>
        <v>944</v>
      </c>
      <c r="B1328" s="37" t="s">
        <v>892</v>
      </c>
      <c r="C1328" s="37" t="s">
        <v>793</v>
      </c>
      <c r="E1328" s="33" t="s">
        <v>896</v>
      </c>
      <c r="F1328" s="6">
        <v>75.22</v>
      </c>
      <c r="G1328" s="1">
        <v>0.1</v>
      </c>
      <c r="H1328" s="2">
        <f t="shared" si="604"/>
        <v>82.742000000000004</v>
      </c>
      <c r="I1328" s="15" t="s">
        <v>27</v>
      </c>
      <c r="J1328" s="91">
        <v>13.44</v>
      </c>
      <c r="K1328" s="92">
        <f t="shared" si="605"/>
        <v>1112.0524800000001</v>
      </c>
      <c r="L1328" s="92">
        <v>18.559999999999999</v>
      </c>
      <c r="M1328" s="92">
        <f t="shared" si="606"/>
        <v>1535.6915200000001</v>
      </c>
      <c r="N1328" s="91">
        <v>32</v>
      </c>
      <c r="O1328" s="4">
        <f t="shared" si="607"/>
        <v>2647.7440000000001</v>
      </c>
      <c r="P1328" s="9"/>
    </row>
    <row r="1329" spans="1:16" s="8" customFormat="1" ht="14.4" x14ac:dyDescent="0.25">
      <c r="A1329" s="35">
        <f>IF(I1329&lt;&gt;"",1+MAX($A$1:A1328),"")</f>
        <v>945</v>
      </c>
      <c r="B1329" s="37" t="s">
        <v>892</v>
      </c>
      <c r="C1329" s="37" t="s">
        <v>793</v>
      </c>
      <c r="E1329" s="33" t="s">
        <v>897</v>
      </c>
      <c r="F1329" s="6">
        <v>220.89</v>
      </c>
      <c r="G1329" s="1">
        <v>0.1</v>
      </c>
      <c r="H1329" s="2">
        <f t="shared" si="604"/>
        <v>242.97900000000001</v>
      </c>
      <c r="I1329" s="15" t="s">
        <v>27</v>
      </c>
      <c r="J1329" s="91">
        <v>13.44</v>
      </c>
      <c r="K1329" s="92">
        <f t="shared" si="605"/>
        <v>3265.6377600000001</v>
      </c>
      <c r="L1329" s="92">
        <v>18.559999999999999</v>
      </c>
      <c r="M1329" s="92">
        <f t="shared" si="606"/>
        <v>4509.6902399999999</v>
      </c>
      <c r="N1329" s="91">
        <v>32</v>
      </c>
      <c r="O1329" s="4">
        <f t="shared" si="607"/>
        <v>7775.3280000000004</v>
      </c>
      <c r="P1329" s="9"/>
    </row>
    <row r="1330" spans="1:16" s="8" customFormat="1" ht="14.4" x14ac:dyDescent="0.25">
      <c r="A1330" s="35">
        <f>IF(I1330&lt;&gt;"",1+MAX($A$1:A1329),"")</f>
        <v>946</v>
      </c>
      <c r="B1330" s="37" t="s">
        <v>892</v>
      </c>
      <c r="C1330" s="37" t="s">
        <v>793</v>
      </c>
      <c r="E1330" s="33" t="s">
        <v>898</v>
      </c>
      <c r="F1330" s="6">
        <v>260.98</v>
      </c>
      <c r="G1330" s="1">
        <v>0.1</v>
      </c>
      <c r="H1330" s="2">
        <f t="shared" si="604"/>
        <v>287.07800000000003</v>
      </c>
      <c r="I1330" s="15" t="s">
        <v>27</v>
      </c>
      <c r="J1330" s="91">
        <v>13.44</v>
      </c>
      <c r="K1330" s="92">
        <f t="shared" si="605"/>
        <v>3858.3283200000001</v>
      </c>
      <c r="L1330" s="92">
        <v>18.559999999999999</v>
      </c>
      <c r="M1330" s="92">
        <f t="shared" si="606"/>
        <v>5328.1676800000005</v>
      </c>
      <c r="N1330" s="91">
        <v>32</v>
      </c>
      <c r="O1330" s="4">
        <f t="shared" si="607"/>
        <v>9186.496000000001</v>
      </c>
      <c r="P1330" s="9"/>
    </row>
    <row r="1331" spans="1:16" s="8" customFormat="1" x14ac:dyDescent="0.25">
      <c r="A1331" s="35" t="str">
        <f>IF(I1331&lt;&gt;"",1+MAX($A$1:A1330),"")</f>
        <v/>
      </c>
      <c r="B1331" s="66"/>
      <c r="C1331" s="67"/>
      <c r="E1331" s="33"/>
      <c r="F1331" s="6"/>
      <c r="G1331" s="1"/>
      <c r="H1331" s="101"/>
      <c r="I1331" s="101"/>
      <c r="J1331" s="101"/>
      <c r="K1331" s="101"/>
      <c r="L1331" s="40"/>
      <c r="M1331" s="40"/>
      <c r="N1331" s="3"/>
      <c r="O1331" s="4"/>
      <c r="P1331" s="9"/>
    </row>
    <row r="1332" spans="1:16" x14ac:dyDescent="0.25">
      <c r="A1332" s="35" t="str">
        <f>IF(I1332&lt;&gt;"",1+MAX($A$1:A1331),"")</f>
        <v/>
      </c>
      <c r="B1332" s="66"/>
      <c r="C1332" s="67"/>
      <c r="D1332" s="50"/>
      <c r="E1332" s="51" t="s">
        <v>791</v>
      </c>
      <c r="F1332" s="6"/>
      <c r="G1332" s="8"/>
      <c r="H1332" s="8"/>
      <c r="J1332" s="40"/>
      <c r="K1332" s="40"/>
      <c r="L1332" s="40"/>
      <c r="M1332" s="40"/>
      <c r="N1332" s="8"/>
      <c r="O1332" s="8"/>
      <c r="P1332" s="9"/>
    </row>
    <row r="1333" spans="1:16" s="8" customFormat="1" ht="14.4" x14ac:dyDescent="0.25">
      <c r="A1333" s="35">
        <f>IF(I1333&lt;&gt;"",1+MAX($A$1:A1332),"")</f>
        <v>947</v>
      </c>
      <c r="B1333" s="37" t="s">
        <v>899</v>
      </c>
      <c r="C1333" s="37" t="s">
        <v>899</v>
      </c>
      <c r="E1333" s="33" t="s">
        <v>900</v>
      </c>
      <c r="F1333" s="6">
        <v>31.42</v>
      </c>
      <c r="G1333" s="1">
        <v>0.1</v>
      </c>
      <c r="H1333" s="2">
        <f t="shared" ref="H1333:H1335" si="608">F1333*(1+G1333)</f>
        <v>34.562000000000005</v>
      </c>
      <c r="I1333" s="15" t="s">
        <v>27</v>
      </c>
      <c r="J1333" s="91">
        <v>5.04</v>
      </c>
      <c r="K1333" s="92">
        <f>J1333*H1333</f>
        <v>174.19248000000002</v>
      </c>
      <c r="L1333" s="92">
        <v>6.9599999999999991</v>
      </c>
      <c r="M1333" s="92">
        <f>L1333*H1333</f>
        <v>240.55152000000001</v>
      </c>
      <c r="N1333" s="91">
        <v>12</v>
      </c>
      <c r="O1333" s="4">
        <f t="shared" ref="O1333:O1335" si="609">N1333*H1333</f>
        <v>414.74400000000003</v>
      </c>
      <c r="P1333" s="9"/>
    </row>
    <row r="1334" spans="1:16" s="8" customFormat="1" ht="14.4" x14ac:dyDescent="0.25">
      <c r="A1334" s="35">
        <f>IF(I1334&lt;&gt;"",1+MAX($A$1:A1333),"")</f>
        <v>948</v>
      </c>
      <c r="B1334" s="37" t="s">
        <v>901</v>
      </c>
      <c r="C1334" s="37" t="s">
        <v>793</v>
      </c>
      <c r="E1334" s="33" t="s">
        <v>902</v>
      </c>
      <c r="F1334" s="6">
        <v>71.94</v>
      </c>
      <c r="G1334" s="1">
        <v>0.1</v>
      </c>
      <c r="H1334" s="2">
        <f t="shared" si="608"/>
        <v>79.134</v>
      </c>
      <c r="I1334" s="15" t="s">
        <v>27</v>
      </c>
      <c r="J1334" s="91">
        <v>4.2</v>
      </c>
      <c r="K1334" s="92">
        <f>J1334*H1334</f>
        <v>332.36279999999999</v>
      </c>
      <c r="L1334" s="92">
        <v>5.8</v>
      </c>
      <c r="M1334" s="92">
        <f>L1334*H1334</f>
        <v>458.97719999999998</v>
      </c>
      <c r="N1334" s="91">
        <v>10</v>
      </c>
      <c r="O1334" s="4">
        <f t="shared" si="609"/>
        <v>791.34</v>
      </c>
      <c r="P1334" s="9"/>
    </row>
    <row r="1335" spans="1:16" s="8" customFormat="1" ht="14.4" x14ac:dyDescent="0.25">
      <c r="A1335" s="35">
        <f>IF(I1335&lt;&gt;"",1+MAX($A$1:A1334),"")</f>
        <v>949</v>
      </c>
      <c r="B1335" s="37" t="s">
        <v>903</v>
      </c>
      <c r="C1335" s="37" t="s">
        <v>793</v>
      </c>
      <c r="E1335" s="33" t="s">
        <v>904</v>
      </c>
      <c r="F1335" s="6">
        <v>8.11</v>
      </c>
      <c r="G1335" s="1">
        <v>0.1</v>
      </c>
      <c r="H1335" s="2">
        <f t="shared" si="608"/>
        <v>8.9209999999999994</v>
      </c>
      <c r="I1335" s="15" t="s">
        <v>27</v>
      </c>
      <c r="J1335" s="91">
        <v>4.2</v>
      </c>
      <c r="K1335" s="92">
        <f>J1335*H1335</f>
        <v>37.468199999999996</v>
      </c>
      <c r="L1335" s="92">
        <v>5.8</v>
      </c>
      <c r="M1335" s="92">
        <f>L1335*H1335</f>
        <v>51.741799999999998</v>
      </c>
      <c r="N1335" s="91">
        <v>10</v>
      </c>
      <c r="O1335" s="4">
        <f t="shared" si="609"/>
        <v>89.21</v>
      </c>
      <c r="P1335" s="9"/>
    </row>
    <row r="1336" spans="1:16" s="8" customFormat="1" ht="14.4" x14ac:dyDescent="0.25">
      <c r="A1336" s="35" t="str">
        <f>IF(I1336&lt;&gt;"",1+MAX($A$1:A1335),"")</f>
        <v/>
      </c>
      <c r="B1336" s="37"/>
      <c r="C1336" s="37"/>
      <c r="E1336" s="33"/>
      <c r="F1336" s="6"/>
      <c r="G1336" s="1"/>
      <c r="H1336" s="2"/>
      <c r="I1336" s="15"/>
      <c r="J1336" s="3"/>
      <c r="K1336" s="40"/>
      <c r="L1336" s="40"/>
      <c r="M1336" s="40"/>
      <c r="N1336" s="3"/>
      <c r="O1336" s="4"/>
      <c r="P1336" s="9"/>
    </row>
    <row r="1337" spans="1:16" x14ac:dyDescent="0.25">
      <c r="A1337" s="35" t="str">
        <f>IF(I1337&lt;&gt;"",1+MAX($A$1:A1336),"")</f>
        <v/>
      </c>
      <c r="B1337" s="66"/>
      <c r="C1337" s="67"/>
      <c r="D1337" s="50"/>
      <c r="E1337" s="51" t="s">
        <v>813</v>
      </c>
      <c r="F1337" s="6"/>
      <c r="G1337" s="8"/>
      <c r="H1337" s="8"/>
      <c r="J1337" s="40"/>
      <c r="K1337" s="40"/>
      <c r="L1337" s="40"/>
      <c r="M1337" s="40"/>
      <c r="N1337" s="8"/>
      <c r="O1337" s="8"/>
      <c r="P1337" s="9"/>
    </row>
    <row r="1338" spans="1:16" s="8" customFormat="1" ht="28.8" x14ac:dyDescent="0.25">
      <c r="A1338" s="35">
        <f>IF(I1338&lt;&gt;"",1+MAX($A$1:A1337),"")</f>
        <v>950</v>
      </c>
      <c r="B1338" s="37" t="s">
        <v>884</v>
      </c>
      <c r="C1338" s="37" t="s">
        <v>884</v>
      </c>
      <c r="E1338" s="33" t="s">
        <v>814</v>
      </c>
      <c r="F1338" s="6">
        <v>1312.41</v>
      </c>
      <c r="G1338" s="1">
        <v>0.1</v>
      </c>
      <c r="H1338" s="2">
        <f t="shared" ref="H1338:H1339" si="610">F1338*(1+G1338)</f>
        <v>1443.6510000000003</v>
      </c>
      <c r="I1338" s="15" t="s">
        <v>27</v>
      </c>
      <c r="J1338" s="95">
        <v>1.9760000000000002</v>
      </c>
      <c r="K1338" s="96">
        <f>J1338*H1338</f>
        <v>2852.6543760000009</v>
      </c>
      <c r="L1338" s="96">
        <v>0.624</v>
      </c>
      <c r="M1338" s="96">
        <f>L1338*H1338</f>
        <v>900.8382240000002</v>
      </c>
      <c r="N1338" s="95">
        <v>2.6</v>
      </c>
      <c r="O1338" s="4">
        <f t="shared" ref="O1338:O1339" si="611">N1338*H1338</f>
        <v>3753.4926000000009</v>
      </c>
      <c r="P1338" s="9"/>
    </row>
    <row r="1339" spans="1:16" s="8" customFormat="1" ht="28.8" x14ac:dyDescent="0.25">
      <c r="A1339" s="35">
        <f>IF(I1339&lt;&gt;"",1+MAX($A$1:A1338),"")</f>
        <v>951</v>
      </c>
      <c r="B1339" s="37" t="s">
        <v>884</v>
      </c>
      <c r="C1339" s="37" t="s">
        <v>884</v>
      </c>
      <c r="E1339" s="33" t="s">
        <v>874</v>
      </c>
      <c r="F1339" s="6">
        <v>725.28</v>
      </c>
      <c r="G1339" s="1">
        <v>0.1</v>
      </c>
      <c r="H1339" s="2">
        <f t="shared" si="610"/>
        <v>797.80799999999999</v>
      </c>
      <c r="I1339" s="15" t="s">
        <v>27</v>
      </c>
      <c r="J1339" s="95">
        <v>1.7479999999999998</v>
      </c>
      <c r="K1339" s="96">
        <f>J1339*H1339</f>
        <v>1394.5683839999997</v>
      </c>
      <c r="L1339" s="96">
        <v>0.55199999999999994</v>
      </c>
      <c r="M1339" s="96">
        <f>L1339*H1339</f>
        <v>440.39001599999995</v>
      </c>
      <c r="N1339" s="95">
        <v>2.2999999999999998</v>
      </c>
      <c r="O1339" s="4">
        <f t="shared" si="611"/>
        <v>1834.9583999999998</v>
      </c>
      <c r="P1339" s="9"/>
    </row>
    <row r="1340" spans="1:16" s="8" customFormat="1" ht="14.4" x14ac:dyDescent="0.25">
      <c r="A1340" s="35" t="str">
        <f>IF(I1340&lt;&gt;"",1+MAX($A$1:A1339),"")</f>
        <v/>
      </c>
      <c r="B1340" s="37"/>
      <c r="C1340" s="37"/>
      <c r="E1340" s="33"/>
      <c r="F1340" s="6"/>
      <c r="G1340" s="1"/>
      <c r="H1340" s="2"/>
      <c r="I1340" s="15"/>
      <c r="J1340" s="3"/>
      <c r="K1340" s="40"/>
      <c r="L1340" s="40"/>
      <c r="M1340" s="40"/>
      <c r="N1340" s="3"/>
      <c r="O1340" s="4"/>
      <c r="P1340" s="9"/>
    </row>
    <row r="1341" spans="1:16" x14ac:dyDescent="0.25">
      <c r="A1341" s="35" t="str">
        <f>IF(I1341&lt;&gt;"",1+MAX($A$1:A1340),"")</f>
        <v/>
      </c>
      <c r="B1341" s="66"/>
      <c r="C1341" s="67"/>
      <c r="D1341" s="50"/>
      <c r="E1341" s="51" t="s">
        <v>815</v>
      </c>
      <c r="F1341" s="6"/>
      <c r="G1341" s="8"/>
      <c r="H1341" s="8"/>
      <c r="J1341" s="40"/>
      <c r="K1341" s="40"/>
      <c r="L1341" s="40"/>
      <c r="M1341" s="40"/>
      <c r="N1341" s="8"/>
      <c r="O1341" s="8"/>
      <c r="P1341" s="9"/>
    </row>
    <row r="1342" spans="1:16" s="8" customFormat="1" ht="28.8" x14ac:dyDescent="0.25">
      <c r="A1342" s="35">
        <f>IF(I1342&lt;&gt;"",1+MAX($A$1:A1341),"")</f>
        <v>952</v>
      </c>
      <c r="B1342" s="87" t="s">
        <v>793</v>
      </c>
      <c r="C1342" s="37" t="s">
        <v>793</v>
      </c>
      <c r="E1342" s="33" t="s">
        <v>816</v>
      </c>
      <c r="F1342" s="6">
        <f>SUM(F767:F778)</f>
        <v>11</v>
      </c>
      <c r="G1342" s="1">
        <v>0</v>
      </c>
      <c r="H1342" s="2">
        <f>F1342*(1+G1342)</f>
        <v>11</v>
      </c>
      <c r="I1342" s="15" t="s">
        <v>35</v>
      </c>
      <c r="J1342" s="95">
        <v>125.4</v>
      </c>
      <c r="K1342" s="96">
        <f>J1342*H1342</f>
        <v>1379.4</v>
      </c>
      <c r="L1342" s="96">
        <v>39.6</v>
      </c>
      <c r="M1342" s="96">
        <f>L1342*H1342</f>
        <v>435.6</v>
      </c>
      <c r="N1342" s="95">
        <v>165</v>
      </c>
      <c r="O1342" s="4">
        <f t="shared" ref="O1342" si="612">N1342*H1342</f>
        <v>1815</v>
      </c>
      <c r="P1342" s="9"/>
    </row>
    <row r="1343" spans="1:16" x14ac:dyDescent="0.25">
      <c r="A1343" s="35" t="str">
        <f>IF(I1343&lt;&gt;"",1+MAX($A$1:A1342),"")</f>
        <v/>
      </c>
      <c r="B1343" s="66"/>
      <c r="C1343" s="67"/>
      <c r="D1343" s="8"/>
      <c r="E1343" s="33"/>
      <c r="F1343" s="6"/>
      <c r="G1343" s="8"/>
      <c r="H1343" s="8"/>
      <c r="J1343" s="40"/>
      <c r="K1343" s="40"/>
      <c r="L1343" s="40"/>
      <c r="M1343" s="40"/>
      <c r="N1343" s="8"/>
      <c r="O1343" s="8"/>
      <c r="P1343" s="25"/>
    </row>
    <row r="1344" spans="1:16" x14ac:dyDescent="0.25">
      <c r="A1344" s="35" t="str">
        <f>IF(I1344&lt;&gt;"",1+MAX($A$1:A1343),"")</f>
        <v/>
      </c>
      <c r="B1344" s="66"/>
      <c r="C1344" s="67"/>
      <c r="D1344" s="50"/>
      <c r="E1344" s="51" t="s">
        <v>905</v>
      </c>
      <c r="F1344" s="6"/>
      <c r="G1344" s="8"/>
      <c r="H1344" s="8"/>
      <c r="J1344" s="40"/>
      <c r="K1344" s="40"/>
      <c r="L1344" s="40"/>
      <c r="M1344" s="40"/>
      <c r="N1344" s="8"/>
      <c r="O1344" s="8"/>
      <c r="P1344" s="9"/>
    </row>
    <row r="1345" spans="1:16" s="8" customFormat="1" ht="14.4" x14ac:dyDescent="0.25">
      <c r="A1345" s="35">
        <f>IF(I1345&lt;&gt;"",1+MAX($A$1:A1344),"")</f>
        <v>953</v>
      </c>
      <c r="B1345" s="37" t="s">
        <v>906</v>
      </c>
      <c r="C1345" s="37" t="s">
        <v>906</v>
      </c>
      <c r="E1345" s="33" t="s">
        <v>907</v>
      </c>
      <c r="F1345" s="6">
        <v>87.58</v>
      </c>
      <c r="G1345" s="1">
        <v>0.1</v>
      </c>
      <c r="H1345" s="2">
        <f t="shared" ref="H1345:H1349" si="613">F1345*(1+G1345)</f>
        <v>96.338000000000008</v>
      </c>
      <c r="I1345" s="15" t="s">
        <v>27</v>
      </c>
      <c r="J1345" s="95">
        <v>6.36</v>
      </c>
      <c r="K1345" s="96">
        <f>J1345*H1345</f>
        <v>612.70968000000005</v>
      </c>
      <c r="L1345" s="96">
        <v>5.64</v>
      </c>
      <c r="M1345" s="96">
        <f>L1345*H1345</f>
        <v>543.34631999999999</v>
      </c>
      <c r="N1345" s="95">
        <v>12</v>
      </c>
      <c r="O1345" s="4">
        <f t="shared" ref="O1345:O1349" si="614">N1345*H1345</f>
        <v>1156.056</v>
      </c>
      <c r="P1345" s="9"/>
    </row>
    <row r="1346" spans="1:16" s="8" customFormat="1" ht="14.4" x14ac:dyDescent="0.25">
      <c r="A1346" s="35">
        <f>IF(I1346&lt;&gt;"",1+MAX($A$1:A1345),"")</f>
        <v>954</v>
      </c>
      <c r="B1346" s="37" t="s">
        <v>906</v>
      </c>
      <c r="C1346" s="37" t="s">
        <v>906</v>
      </c>
      <c r="E1346" s="33" t="s">
        <v>908</v>
      </c>
      <c r="F1346" s="6">
        <v>1924.73</v>
      </c>
      <c r="G1346" s="1">
        <v>0.1</v>
      </c>
      <c r="H1346" s="2">
        <f t="shared" si="613"/>
        <v>2117.203</v>
      </c>
      <c r="I1346" s="15" t="s">
        <v>27</v>
      </c>
      <c r="J1346" s="95">
        <v>5.3000000000000007</v>
      </c>
      <c r="K1346" s="96">
        <f>J1346*H1346</f>
        <v>11221.175900000002</v>
      </c>
      <c r="L1346" s="96">
        <v>4.6999999999999993</v>
      </c>
      <c r="M1346" s="96">
        <f>L1346*H1346</f>
        <v>9950.8540999999987</v>
      </c>
      <c r="N1346" s="95">
        <v>10</v>
      </c>
      <c r="O1346" s="4">
        <f t="shared" si="614"/>
        <v>21172.03</v>
      </c>
      <c r="P1346" s="9"/>
    </row>
    <row r="1347" spans="1:16" s="8" customFormat="1" ht="14.4" x14ac:dyDescent="0.25">
      <c r="A1347" s="35">
        <f>IF(I1347&lt;&gt;"",1+MAX($A$1:A1346),"")</f>
        <v>955</v>
      </c>
      <c r="B1347" s="37" t="s">
        <v>906</v>
      </c>
      <c r="C1347" s="37" t="s">
        <v>906</v>
      </c>
      <c r="E1347" s="33" t="s">
        <v>909</v>
      </c>
      <c r="F1347" s="6">
        <v>953.62</v>
      </c>
      <c r="G1347" s="1">
        <v>0.1</v>
      </c>
      <c r="H1347" s="2">
        <f t="shared" si="613"/>
        <v>1048.9820000000002</v>
      </c>
      <c r="I1347" s="15" t="s">
        <v>27</v>
      </c>
      <c r="J1347" s="95">
        <v>6.36</v>
      </c>
      <c r="K1347" s="96">
        <f t="shared" ref="K1347:K1348" si="615">J1347*H1347</f>
        <v>6671.525520000002</v>
      </c>
      <c r="L1347" s="96">
        <v>5.64</v>
      </c>
      <c r="M1347" s="96">
        <f t="shared" ref="M1347:M1348" si="616">L1347*H1347</f>
        <v>5916.2584800000004</v>
      </c>
      <c r="N1347" s="95">
        <v>12</v>
      </c>
      <c r="O1347" s="4">
        <f t="shared" si="614"/>
        <v>12587.784000000003</v>
      </c>
      <c r="P1347" s="9"/>
    </row>
    <row r="1348" spans="1:16" s="8" customFormat="1" ht="14.4" x14ac:dyDescent="0.25">
      <c r="A1348" s="35">
        <f>IF(I1348&lt;&gt;"",1+MAX($A$1:A1347),"")</f>
        <v>956</v>
      </c>
      <c r="B1348" s="37" t="s">
        <v>906</v>
      </c>
      <c r="C1348" s="37" t="s">
        <v>906</v>
      </c>
      <c r="E1348" s="33" t="s">
        <v>1177</v>
      </c>
      <c r="F1348" s="6">
        <v>22</v>
      </c>
      <c r="G1348" s="1">
        <v>0.1</v>
      </c>
      <c r="H1348" s="2">
        <f t="shared" si="613"/>
        <v>24.200000000000003</v>
      </c>
      <c r="I1348" s="15" t="s">
        <v>27</v>
      </c>
      <c r="J1348" s="91">
        <v>8.48</v>
      </c>
      <c r="K1348" s="92">
        <f t="shared" si="615"/>
        <v>205.21600000000004</v>
      </c>
      <c r="L1348" s="92">
        <v>7.52</v>
      </c>
      <c r="M1348" s="92">
        <f t="shared" si="616"/>
        <v>181.98400000000001</v>
      </c>
      <c r="N1348" s="91">
        <v>16</v>
      </c>
      <c r="O1348" s="4">
        <f t="shared" si="614"/>
        <v>387.20000000000005</v>
      </c>
      <c r="P1348" s="9"/>
    </row>
    <row r="1349" spans="1:16" s="8" customFormat="1" ht="14.4" x14ac:dyDescent="0.25">
      <c r="A1349" s="35">
        <f>IF(I1349&lt;&gt;"",1+MAX($A$1:A1348),"")</f>
        <v>957</v>
      </c>
      <c r="B1349" s="37" t="s">
        <v>906</v>
      </c>
      <c r="C1349" s="37" t="s">
        <v>906</v>
      </c>
      <c r="E1349" s="33" t="s">
        <v>1178</v>
      </c>
      <c r="F1349" s="6">
        <v>201.39</v>
      </c>
      <c r="G1349" s="1">
        <v>0.1</v>
      </c>
      <c r="H1349" s="2">
        <f t="shared" si="613"/>
        <v>221.529</v>
      </c>
      <c r="I1349" s="15" t="s">
        <v>27</v>
      </c>
      <c r="J1349" s="91">
        <v>6.36</v>
      </c>
      <c r="K1349" s="92">
        <f t="shared" ref="K1349" si="617">J1349*H1349</f>
        <v>1408.92444</v>
      </c>
      <c r="L1349" s="92">
        <v>5.64</v>
      </c>
      <c r="M1349" s="92">
        <f t="shared" ref="M1349" si="618">L1349*H1349</f>
        <v>1249.42356</v>
      </c>
      <c r="N1349" s="91">
        <v>12</v>
      </c>
      <c r="O1349" s="4">
        <f t="shared" si="614"/>
        <v>2658.348</v>
      </c>
      <c r="P1349" s="9"/>
    </row>
    <row r="1350" spans="1:16" s="8" customFormat="1" ht="14.4" x14ac:dyDescent="0.25">
      <c r="A1350" s="35" t="str">
        <f>IF(I1350&lt;&gt;"",1+MAX($A$1:A1349),"")</f>
        <v/>
      </c>
      <c r="B1350" s="37"/>
      <c r="C1350" s="29"/>
      <c r="E1350" s="33"/>
      <c r="F1350" s="6"/>
      <c r="G1350" s="1"/>
      <c r="H1350" s="2"/>
      <c r="I1350" s="15"/>
      <c r="J1350" s="3"/>
      <c r="K1350" s="40"/>
      <c r="L1350" s="40"/>
      <c r="M1350" s="40"/>
      <c r="N1350" s="3"/>
      <c r="O1350" s="4"/>
      <c r="P1350" s="9"/>
    </row>
    <row r="1351" spans="1:16" s="8" customFormat="1" ht="14.4" x14ac:dyDescent="0.25">
      <c r="A1351" s="35">
        <f>IF(I1351&lt;&gt;"",1+MAX($A$1:A1350),"")</f>
        <v>958</v>
      </c>
      <c r="B1351" s="37" t="s">
        <v>906</v>
      </c>
      <c r="C1351" s="37" t="s">
        <v>906</v>
      </c>
      <c r="E1351" s="33" t="s">
        <v>910</v>
      </c>
      <c r="F1351" s="6">
        <v>127.78</v>
      </c>
      <c r="G1351" s="1">
        <v>0.1</v>
      </c>
      <c r="H1351" s="2">
        <f t="shared" ref="H1351:H1354" si="619">F1351*(1+G1351)</f>
        <v>140.55800000000002</v>
      </c>
      <c r="I1351" s="15" t="s">
        <v>28</v>
      </c>
      <c r="J1351" s="95">
        <v>2.6500000000000004</v>
      </c>
      <c r="K1351" s="96">
        <f>J1351*H1351</f>
        <v>372.47870000000012</v>
      </c>
      <c r="L1351" s="96">
        <v>2.3499999999999996</v>
      </c>
      <c r="M1351" s="40">
        <f t="shared" ref="M1351" si="620">L1351*H1351</f>
        <v>330.31130000000002</v>
      </c>
      <c r="N1351" s="3">
        <v>5</v>
      </c>
      <c r="O1351" s="4">
        <f t="shared" ref="O1351:O1354" si="621">N1351*H1351</f>
        <v>702.79000000000008</v>
      </c>
      <c r="P1351" s="9"/>
    </row>
    <row r="1352" spans="1:16" s="8" customFormat="1" ht="14.4" x14ac:dyDescent="0.25">
      <c r="A1352" s="35">
        <f>IF(I1352&lt;&gt;"",1+MAX($A$1:A1351),"")</f>
        <v>959</v>
      </c>
      <c r="B1352" s="37" t="s">
        <v>906</v>
      </c>
      <c r="C1352" s="37" t="s">
        <v>906</v>
      </c>
      <c r="E1352" s="33" t="s">
        <v>911</v>
      </c>
      <c r="F1352" s="6">
        <v>19.68</v>
      </c>
      <c r="G1352" s="1">
        <v>0.1</v>
      </c>
      <c r="H1352" s="2">
        <f t="shared" si="619"/>
        <v>21.648</v>
      </c>
      <c r="I1352" s="15" t="s">
        <v>28</v>
      </c>
      <c r="J1352" s="95">
        <v>2.12</v>
      </c>
      <c r="K1352" s="96">
        <f>J1352*H1352</f>
        <v>45.89376</v>
      </c>
      <c r="L1352" s="96">
        <v>1.88</v>
      </c>
      <c r="M1352" s="96">
        <f>L1352*H1352</f>
        <v>40.698239999999998</v>
      </c>
      <c r="N1352" s="95">
        <v>4</v>
      </c>
      <c r="O1352" s="4">
        <f t="shared" si="621"/>
        <v>86.591999999999999</v>
      </c>
      <c r="P1352" s="9"/>
    </row>
    <row r="1353" spans="1:16" s="8" customFormat="1" ht="14.4" x14ac:dyDescent="0.25">
      <c r="A1353" s="35">
        <f>IF(I1353&lt;&gt;"",1+MAX($A$1:A1352),"")</f>
        <v>960</v>
      </c>
      <c r="B1353" s="37" t="s">
        <v>906</v>
      </c>
      <c r="C1353" s="37" t="s">
        <v>906</v>
      </c>
      <c r="E1353" s="33" t="s">
        <v>912</v>
      </c>
      <c r="F1353" s="6">
        <v>435.47</v>
      </c>
      <c r="G1353" s="1">
        <v>0.1</v>
      </c>
      <c r="H1353" s="2">
        <f t="shared" si="619"/>
        <v>479.01700000000005</v>
      </c>
      <c r="I1353" s="15" t="s">
        <v>28</v>
      </c>
      <c r="J1353" s="95">
        <v>2.12</v>
      </c>
      <c r="K1353" s="96">
        <f>J1353*H1353</f>
        <v>1015.5160400000002</v>
      </c>
      <c r="L1353" s="96">
        <v>1.88</v>
      </c>
      <c r="M1353" s="96">
        <f>L1353*H1353</f>
        <v>900.55196000000001</v>
      </c>
      <c r="N1353" s="95">
        <v>4</v>
      </c>
      <c r="O1353" s="4">
        <f t="shared" si="621"/>
        <v>1916.0680000000002</v>
      </c>
      <c r="P1353" s="9"/>
    </row>
    <row r="1354" spans="1:16" s="8" customFormat="1" ht="14.4" x14ac:dyDescent="0.25">
      <c r="A1354" s="35">
        <f>IF(I1354&lt;&gt;"",1+MAX($A$1:A1353),"")</f>
        <v>961</v>
      </c>
      <c r="B1354" s="37" t="s">
        <v>906</v>
      </c>
      <c r="C1354" s="37" t="s">
        <v>906</v>
      </c>
      <c r="E1354" s="33" t="s">
        <v>913</v>
      </c>
      <c r="F1354" s="6">
        <v>407.47</v>
      </c>
      <c r="G1354" s="1">
        <v>0.1</v>
      </c>
      <c r="H1354" s="2">
        <f t="shared" si="619"/>
        <v>448.21700000000004</v>
      </c>
      <c r="I1354" s="15" t="s">
        <v>27</v>
      </c>
      <c r="J1354" s="93">
        <v>4.6500000000000004</v>
      </c>
      <c r="K1354" s="94">
        <f>J1354*H1354</f>
        <v>2084.2090500000004</v>
      </c>
      <c r="L1354" s="94">
        <v>2.85</v>
      </c>
      <c r="M1354" s="94">
        <f>L1354*H1354</f>
        <v>1277.4184500000001</v>
      </c>
      <c r="N1354" s="93">
        <v>7.5</v>
      </c>
      <c r="O1354" s="4">
        <f t="shared" si="621"/>
        <v>3361.6275000000005</v>
      </c>
      <c r="P1354" s="9"/>
    </row>
    <row r="1355" spans="1:16" s="8" customFormat="1" ht="15" thickBot="1" x14ac:dyDescent="0.3">
      <c r="A1355" s="35" t="str">
        <f>IF(I1355&lt;&gt;"",1+MAX($A$1:A1354),"")</f>
        <v/>
      </c>
      <c r="B1355" s="37"/>
      <c r="C1355" s="29"/>
      <c r="E1355" s="33"/>
      <c r="F1355" s="85"/>
      <c r="G1355" s="1"/>
      <c r="H1355" s="2"/>
      <c r="I1355" s="15"/>
      <c r="J1355" s="3"/>
      <c r="K1355" s="40"/>
      <c r="L1355" s="40"/>
      <c r="M1355" s="40"/>
      <c r="N1355" s="3"/>
      <c r="O1355" s="4"/>
      <c r="P1355" s="9"/>
    </row>
    <row r="1356" spans="1:16" ht="16.2" thickBot="1" x14ac:dyDescent="0.3">
      <c r="A1356" s="127" t="str">
        <f>IF(I1356&lt;&gt;"",1+MAX($A$1:A1355),"")</f>
        <v/>
      </c>
      <c r="B1356" s="128"/>
      <c r="C1356" s="128"/>
      <c r="D1356" s="128" t="s">
        <v>914</v>
      </c>
      <c r="E1356" s="129" t="s">
        <v>915</v>
      </c>
      <c r="F1356" s="130"/>
      <c r="G1356" s="131"/>
      <c r="H1356" s="131"/>
      <c r="I1356" s="131"/>
      <c r="J1356" s="131"/>
      <c r="K1356" s="131"/>
      <c r="L1356" s="131"/>
      <c r="M1356" s="131"/>
      <c r="N1356" s="131"/>
      <c r="O1356" s="131"/>
      <c r="P1356" s="132">
        <f>SUM(O1359:O1364)</f>
        <v>10210.720000000001</v>
      </c>
    </row>
    <row r="1357" spans="1:16" x14ac:dyDescent="0.25">
      <c r="A1357" s="35" t="str">
        <f>IF(I1357&lt;&gt;"",1+MAX($A$1:A1356),"")</f>
        <v/>
      </c>
      <c r="B1357" s="66"/>
      <c r="C1357" s="67"/>
      <c r="D1357" s="8"/>
      <c r="E1357" s="33"/>
      <c r="F1357" s="56"/>
      <c r="G1357" s="8"/>
      <c r="H1357" s="8"/>
      <c r="J1357" s="40"/>
      <c r="K1357" s="40"/>
      <c r="L1357" s="40"/>
      <c r="M1357" s="40"/>
      <c r="N1357" s="8"/>
      <c r="O1357" s="8"/>
      <c r="P1357" s="25"/>
    </row>
    <row r="1358" spans="1:16" x14ac:dyDescent="0.25">
      <c r="A1358" s="35" t="str">
        <f>IF(I1358&lt;&gt;"",1+MAX($A$1:A1357),"")</f>
        <v/>
      </c>
      <c r="B1358" s="66"/>
      <c r="C1358" s="67"/>
      <c r="D1358" s="50"/>
      <c r="E1358" s="51" t="s">
        <v>916</v>
      </c>
      <c r="F1358" s="56"/>
      <c r="G1358" s="89" t="s">
        <v>917</v>
      </c>
      <c r="H1358" s="8"/>
      <c r="J1358" s="40"/>
      <c r="K1358" s="40"/>
      <c r="L1358" s="40"/>
      <c r="M1358" s="40"/>
      <c r="N1358" s="8"/>
      <c r="O1358" s="8"/>
      <c r="P1358" s="9"/>
    </row>
    <row r="1359" spans="1:16" s="8" customFormat="1" ht="14.4" x14ac:dyDescent="0.25">
      <c r="A1359" s="35">
        <f>IF(I1359&lt;&gt;"",1+MAX($A$1:A1358),"")</f>
        <v>962</v>
      </c>
      <c r="B1359" s="37" t="s">
        <v>793</v>
      </c>
      <c r="C1359" s="37" t="s">
        <v>793</v>
      </c>
      <c r="E1359" s="33" t="s">
        <v>918</v>
      </c>
      <c r="F1359" s="6">
        <v>10</v>
      </c>
      <c r="G1359" s="1">
        <v>0</v>
      </c>
      <c r="H1359" s="2">
        <f>F1359*(1+G1359)</f>
        <v>10</v>
      </c>
      <c r="I1359" s="15" t="s">
        <v>35</v>
      </c>
      <c r="J1359" s="93">
        <v>86.72</v>
      </c>
      <c r="K1359" s="94">
        <f t="shared" ref="K1359:K1364" si="622">J1359*H1359</f>
        <v>867.2</v>
      </c>
      <c r="L1359" s="94">
        <v>271</v>
      </c>
      <c r="M1359" s="94">
        <f t="shared" ref="M1359:M1364" si="623">L1359*H1359</f>
        <v>2710</v>
      </c>
      <c r="N1359" s="93">
        <v>357.72</v>
      </c>
      <c r="O1359" s="4">
        <f>N1359*H1359</f>
        <v>3577.2000000000003</v>
      </c>
      <c r="P1359" s="9"/>
    </row>
    <row r="1360" spans="1:16" s="8" customFormat="1" ht="14.4" x14ac:dyDescent="0.25">
      <c r="A1360" s="35">
        <f>IF(I1360&lt;&gt;"",1+MAX($A$1:A1359),"")</f>
        <v>963</v>
      </c>
      <c r="B1360" s="37" t="s">
        <v>793</v>
      </c>
      <c r="C1360" s="37" t="s">
        <v>793</v>
      </c>
      <c r="E1360" s="33" t="s">
        <v>919</v>
      </c>
      <c r="F1360" s="6">
        <v>10</v>
      </c>
      <c r="G1360" s="1">
        <v>0</v>
      </c>
      <c r="H1360" s="2">
        <f t="shared" ref="H1360:H1364" si="624">F1360*(1+G1360)</f>
        <v>10</v>
      </c>
      <c r="I1360" s="15" t="s">
        <v>35</v>
      </c>
      <c r="J1360" s="93">
        <v>99.84</v>
      </c>
      <c r="K1360" s="94">
        <f t="shared" si="622"/>
        <v>998.40000000000009</v>
      </c>
      <c r="L1360" s="94">
        <v>312</v>
      </c>
      <c r="M1360" s="94">
        <f t="shared" si="623"/>
        <v>3120</v>
      </c>
      <c r="N1360" s="93">
        <v>411.84000000000003</v>
      </c>
      <c r="O1360" s="4">
        <f t="shared" ref="O1360:O1364" si="625">N1360*H1360</f>
        <v>4118.4000000000005</v>
      </c>
      <c r="P1360" s="9"/>
    </row>
    <row r="1361" spans="1:16" s="8" customFormat="1" ht="14.4" x14ac:dyDescent="0.25">
      <c r="A1361" s="35">
        <f>IF(I1361&lt;&gt;"",1+MAX($A$1:A1360),"")</f>
        <v>964</v>
      </c>
      <c r="B1361" s="37" t="s">
        <v>793</v>
      </c>
      <c r="C1361" s="37" t="s">
        <v>793</v>
      </c>
      <c r="E1361" s="33" t="s">
        <v>920</v>
      </c>
      <c r="F1361" s="6">
        <v>8</v>
      </c>
      <c r="G1361" s="1">
        <v>0</v>
      </c>
      <c r="H1361" s="2">
        <f t="shared" si="624"/>
        <v>8</v>
      </c>
      <c r="I1361" s="15" t="s">
        <v>35</v>
      </c>
      <c r="J1361" s="93">
        <v>10.24</v>
      </c>
      <c r="K1361" s="94">
        <f t="shared" si="622"/>
        <v>81.92</v>
      </c>
      <c r="L1361" s="94">
        <v>32</v>
      </c>
      <c r="M1361" s="94">
        <f t="shared" si="623"/>
        <v>256</v>
      </c>
      <c r="N1361" s="93">
        <v>42.24</v>
      </c>
      <c r="O1361" s="4">
        <f t="shared" si="625"/>
        <v>337.92</v>
      </c>
      <c r="P1361" s="9"/>
    </row>
    <row r="1362" spans="1:16" s="8" customFormat="1" ht="14.4" x14ac:dyDescent="0.25">
      <c r="A1362" s="35">
        <f>IF(I1362&lt;&gt;"",1+MAX($A$1:A1361),"")</f>
        <v>965</v>
      </c>
      <c r="B1362" s="37" t="s">
        <v>793</v>
      </c>
      <c r="C1362" s="37" t="s">
        <v>793</v>
      </c>
      <c r="E1362" s="33" t="s">
        <v>921</v>
      </c>
      <c r="F1362" s="6">
        <v>24</v>
      </c>
      <c r="G1362" s="1">
        <v>0</v>
      </c>
      <c r="H1362" s="2">
        <f t="shared" si="624"/>
        <v>24</v>
      </c>
      <c r="I1362" s="15" t="s">
        <v>35</v>
      </c>
      <c r="J1362" s="93">
        <v>14.4</v>
      </c>
      <c r="K1362" s="94">
        <f t="shared" si="622"/>
        <v>345.6</v>
      </c>
      <c r="L1362" s="94">
        <v>45</v>
      </c>
      <c r="M1362" s="94">
        <f t="shared" si="623"/>
        <v>1080</v>
      </c>
      <c r="N1362" s="93">
        <v>59.4</v>
      </c>
      <c r="O1362" s="4">
        <f t="shared" si="625"/>
        <v>1425.6</v>
      </c>
      <c r="P1362" s="9"/>
    </row>
    <row r="1363" spans="1:16" s="8" customFormat="1" ht="14.4" x14ac:dyDescent="0.25">
      <c r="A1363" s="35">
        <f>IF(I1363&lt;&gt;"",1+MAX($A$1:A1362),"")</f>
        <v>966</v>
      </c>
      <c r="B1363" s="37" t="s">
        <v>793</v>
      </c>
      <c r="C1363" s="37" t="s">
        <v>793</v>
      </c>
      <c r="E1363" s="33" t="s">
        <v>922</v>
      </c>
      <c r="F1363" s="6">
        <v>10</v>
      </c>
      <c r="G1363" s="1">
        <v>0</v>
      </c>
      <c r="H1363" s="2">
        <f t="shared" si="624"/>
        <v>10</v>
      </c>
      <c r="I1363" s="15" t="s">
        <v>35</v>
      </c>
      <c r="J1363" s="95">
        <v>8</v>
      </c>
      <c r="K1363" s="96">
        <f t="shared" si="622"/>
        <v>80</v>
      </c>
      <c r="L1363" s="96">
        <v>17</v>
      </c>
      <c r="M1363" s="96">
        <f t="shared" si="623"/>
        <v>170</v>
      </c>
      <c r="N1363" s="95">
        <v>25</v>
      </c>
      <c r="O1363" s="4">
        <f t="shared" si="625"/>
        <v>250</v>
      </c>
      <c r="P1363" s="9"/>
    </row>
    <row r="1364" spans="1:16" s="8" customFormat="1" ht="14.4" x14ac:dyDescent="0.25">
      <c r="A1364" s="35">
        <f>IF(I1364&lt;&gt;"",1+MAX($A$1:A1363),"")</f>
        <v>967</v>
      </c>
      <c r="B1364" s="37" t="s">
        <v>793</v>
      </c>
      <c r="C1364" s="37" t="s">
        <v>793</v>
      </c>
      <c r="E1364" s="33" t="s">
        <v>923</v>
      </c>
      <c r="F1364" s="6">
        <v>10</v>
      </c>
      <c r="G1364" s="1">
        <v>0</v>
      </c>
      <c r="H1364" s="2">
        <f t="shared" si="624"/>
        <v>10</v>
      </c>
      <c r="I1364" s="15" t="s">
        <v>35</v>
      </c>
      <c r="J1364" s="93">
        <v>12.16</v>
      </c>
      <c r="K1364" s="94">
        <f t="shared" si="622"/>
        <v>121.6</v>
      </c>
      <c r="L1364" s="94">
        <v>38</v>
      </c>
      <c r="M1364" s="94">
        <f t="shared" si="623"/>
        <v>380</v>
      </c>
      <c r="N1364" s="93">
        <v>50.16</v>
      </c>
      <c r="O1364" s="4">
        <f t="shared" si="625"/>
        <v>501.59999999999997</v>
      </c>
      <c r="P1364" s="9"/>
    </row>
    <row r="1365" spans="1:16" s="8" customFormat="1" ht="16.2" thickBot="1" x14ac:dyDescent="0.3">
      <c r="A1365" s="35" t="str">
        <f>IF(I1365&lt;&gt;"",1+MAX($A$1:A1364),"")</f>
        <v/>
      </c>
      <c r="B1365" s="66"/>
      <c r="C1365" s="67"/>
      <c r="E1365" s="33"/>
      <c r="F1365" s="85"/>
      <c r="G1365" s="1"/>
      <c r="H1365" s="2"/>
      <c r="I1365" s="15"/>
      <c r="J1365" s="40"/>
      <c r="K1365" s="40"/>
      <c r="L1365" s="40"/>
      <c r="M1365" s="40"/>
      <c r="N1365" s="3"/>
      <c r="O1365" s="4"/>
      <c r="P1365" s="9"/>
    </row>
    <row r="1366" spans="1:16" ht="16.2" thickBot="1" x14ac:dyDescent="0.3">
      <c r="A1366" s="127" t="str">
        <f>IF(I1366&lt;&gt;"",1+MAX($A$1:A1365),"")</f>
        <v/>
      </c>
      <c r="B1366" s="128"/>
      <c r="C1366" s="128"/>
      <c r="D1366" s="128" t="s">
        <v>924</v>
      </c>
      <c r="E1366" s="129" t="s">
        <v>925</v>
      </c>
      <c r="F1366" s="130"/>
      <c r="G1366" s="131"/>
      <c r="H1366" s="131"/>
      <c r="I1366" s="131"/>
      <c r="J1366" s="131"/>
      <c r="K1366" s="131"/>
      <c r="L1366" s="131"/>
      <c r="M1366" s="131"/>
      <c r="N1366" s="131"/>
      <c r="O1366" s="131"/>
      <c r="P1366" s="132">
        <f>SUM(O1367:O1406)</f>
        <v>92364.865888</v>
      </c>
    </row>
    <row r="1367" spans="1:16" x14ac:dyDescent="0.25">
      <c r="A1367" s="35" t="str">
        <f>IF(I1367&lt;&gt;"",1+MAX($A$1:A1366),"")</f>
        <v/>
      </c>
      <c r="B1367" s="66"/>
      <c r="C1367" s="67"/>
      <c r="D1367" s="8"/>
      <c r="E1367" s="54"/>
      <c r="F1367" s="6"/>
      <c r="G1367" s="1"/>
      <c r="H1367" s="2"/>
      <c r="I1367" s="15"/>
      <c r="J1367" s="40"/>
      <c r="K1367" s="40"/>
      <c r="L1367" s="40"/>
      <c r="M1367" s="40"/>
      <c r="N1367" s="3"/>
      <c r="O1367" s="4"/>
      <c r="P1367" s="9"/>
    </row>
    <row r="1368" spans="1:16" x14ac:dyDescent="0.25">
      <c r="A1368" s="35" t="str">
        <f>IF(I1368&lt;&gt;"",1+MAX($A$1:A1367),"")</f>
        <v/>
      </c>
      <c r="B1368" s="66"/>
      <c r="C1368" s="67"/>
      <c r="D1368" s="47"/>
      <c r="E1368" s="55" t="s">
        <v>925</v>
      </c>
      <c r="F1368" s="6"/>
      <c r="G1368" s="136"/>
      <c r="H1368" s="136"/>
      <c r="I1368" s="15"/>
      <c r="J1368" s="40"/>
      <c r="K1368" s="40"/>
      <c r="L1368" s="40"/>
      <c r="M1368" s="40"/>
      <c r="N1368" s="3"/>
      <c r="O1368" s="4"/>
      <c r="P1368" s="9"/>
    </row>
    <row r="1369" spans="1:16" ht="18" x14ac:dyDescent="0.25">
      <c r="A1369" s="35" t="str">
        <f>IF(I1369&lt;&gt;"",1+MAX($A$1:A1368),"")</f>
        <v/>
      </c>
      <c r="B1369" s="66"/>
      <c r="C1369" s="67"/>
      <c r="D1369" s="23"/>
      <c r="E1369" s="58" t="s">
        <v>635</v>
      </c>
      <c r="F1369" s="85"/>
      <c r="G1369" s="8"/>
      <c r="H1369" s="8"/>
      <c r="J1369" s="40"/>
      <c r="K1369" s="40"/>
      <c r="L1369" s="40"/>
      <c r="M1369" s="40"/>
      <c r="N1369" s="8"/>
      <c r="O1369" s="8"/>
      <c r="P1369" s="25"/>
    </row>
    <row r="1370" spans="1:16" ht="18" x14ac:dyDescent="0.25">
      <c r="A1370" s="35" t="str">
        <f>IF(I1370&lt;&gt;"",1+MAX($A$1:A1369),"")</f>
        <v/>
      </c>
      <c r="B1370" s="66"/>
      <c r="C1370" s="67"/>
      <c r="D1370" s="23"/>
      <c r="E1370" s="58"/>
      <c r="F1370" s="85"/>
      <c r="G1370" s="8"/>
      <c r="H1370" s="8"/>
      <c r="J1370" s="40"/>
      <c r="K1370" s="40"/>
      <c r="L1370" s="40"/>
      <c r="M1370" s="40"/>
      <c r="N1370" s="8"/>
      <c r="O1370" s="8"/>
      <c r="P1370" s="25"/>
    </row>
    <row r="1371" spans="1:16" s="8" customFormat="1" ht="14.4" x14ac:dyDescent="0.25">
      <c r="A1371" s="35">
        <f>IF(I1371&lt;&gt;"",1+MAX($A$1:A1370),"")</f>
        <v>968</v>
      </c>
      <c r="B1371" s="37" t="s">
        <v>926</v>
      </c>
      <c r="C1371" s="37" t="s">
        <v>926</v>
      </c>
      <c r="E1371" s="33" t="s">
        <v>1227</v>
      </c>
      <c r="F1371" s="6">
        <f>24.79*8</f>
        <v>198.32</v>
      </c>
      <c r="G1371" s="1">
        <v>0.1</v>
      </c>
      <c r="H1371" s="2">
        <f t="shared" ref="H1371:H1377" si="626">F1371*(1+G1371)</f>
        <v>218.15200000000002</v>
      </c>
      <c r="I1371" s="15" t="s">
        <v>27</v>
      </c>
      <c r="J1371" s="3">
        <v>12.6</v>
      </c>
      <c r="K1371" s="40">
        <f t="shared" ref="K1371:K1377" si="627">J1371*H1371</f>
        <v>2748.7152000000001</v>
      </c>
      <c r="L1371" s="40">
        <v>17.399999999999999</v>
      </c>
      <c r="M1371" s="40">
        <f t="shared" ref="M1371:M1377" si="628">L1371*H1371</f>
        <v>3795.8447999999999</v>
      </c>
      <c r="N1371" s="3">
        <v>30</v>
      </c>
      <c r="O1371" s="4">
        <f t="shared" ref="O1371:O1377" si="629">N1371*H1371</f>
        <v>6544.56</v>
      </c>
      <c r="P1371" s="9"/>
    </row>
    <row r="1372" spans="1:16" s="8" customFormat="1" ht="14.4" x14ac:dyDescent="0.25">
      <c r="A1372" s="35">
        <f>IF(I1372&lt;&gt;"",1+MAX($A$1:A1371),"")</f>
        <v>969</v>
      </c>
      <c r="B1372" s="37" t="s">
        <v>927</v>
      </c>
      <c r="C1372" s="37" t="s">
        <v>927</v>
      </c>
      <c r="E1372" s="33" t="s">
        <v>928</v>
      </c>
      <c r="F1372" s="6">
        <v>4</v>
      </c>
      <c r="G1372" s="1">
        <v>0</v>
      </c>
      <c r="H1372" s="2">
        <f t="shared" si="626"/>
        <v>4</v>
      </c>
      <c r="I1372" s="15" t="s">
        <v>35</v>
      </c>
      <c r="J1372" s="3">
        <v>261.12</v>
      </c>
      <c r="K1372" s="40">
        <f t="shared" si="627"/>
        <v>1044.48</v>
      </c>
      <c r="L1372" s="40">
        <v>816</v>
      </c>
      <c r="M1372" s="40">
        <f t="shared" si="628"/>
        <v>3264</v>
      </c>
      <c r="N1372" s="3">
        <v>1077.1199999999999</v>
      </c>
      <c r="O1372" s="4">
        <f t="shared" si="629"/>
        <v>4308.4799999999996</v>
      </c>
      <c r="P1372" s="9"/>
    </row>
    <row r="1373" spans="1:16" s="8" customFormat="1" ht="14.4" x14ac:dyDescent="0.25">
      <c r="A1373" s="35">
        <f>IF(I1373&lt;&gt;"",1+MAX($A$1:A1372),"")</f>
        <v>970</v>
      </c>
      <c r="B1373" s="37" t="s">
        <v>927</v>
      </c>
      <c r="C1373" s="37" t="s">
        <v>927</v>
      </c>
      <c r="E1373" s="33" t="s">
        <v>929</v>
      </c>
      <c r="F1373" s="6">
        <v>2</v>
      </c>
      <c r="G1373" s="1">
        <v>0</v>
      </c>
      <c r="H1373" s="2">
        <f t="shared" si="626"/>
        <v>2</v>
      </c>
      <c r="I1373" s="15" t="s">
        <v>35</v>
      </c>
      <c r="J1373" s="3">
        <v>304.64</v>
      </c>
      <c r="K1373" s="40">
        <f t="shared" ref="K1373" si="630">J1373*H1373</f>
        <v>609.28</v>
      </c>
      <c r="L1373" s="40">
        <v>952</v>
      </c>
      <c r="M1373" s="40">
        <f t="shared" ref="M1373" si="631">L1373*H1373</f>
        <v>1904</v>
      </c>
      <c r="N1373" s="3">
        <v>1256.6399999999999</v>
      </c>
      <c r="O1373" s="4">
        <f t="shared" si="629"/>
        <v>2513.2799999999997</v>
      </c>
      <c r="P1373" s="9"/>
    </row>
    <row r="1374" spans="1:16" s="8" customFormat="1" ht="14.4" x14ac:dyDescent="0.25">
      <c r="A1374" s="35">
        <f>IF(I1374&lt;&gt;"",1+MAX($A$1:A1373),"")</f>
        <v>971</v>
      </c>
      <c r="B1374" s="37" t="s">
        <v>930</v>
      </c>
      <c r="C1374" s="37" t="s">
        <v>930</v>
      </c>
      <c r="E1374" s="33" t="s">
        <v>931</v>
      </c>
      <c r="F1374" s="6">
        <v>3</v>
      </c>
      <c r="G1374" s="1">
        <v>0</v>
      </c>
      <c r="H1374" s="2">
        <f t="shared" si="626"/>
        <v>3</v>
      </c>
      <c r="I1374" s="15" t="s">
        <v>35</v>
      </c>
      <c r="J1374" s="3">
        <v>80.64</v>
      </c>
      <c r="K1374" s="40">
        <f t="shared" si="627"/>
        <v>241.92000000000002</v>
      </c>
      <c r="L1374" s="40">
        <v>252</v>
      </c>
      <c r="M1374" s="40">
        <f t="shared" si="628"/>
        <v>756</v>
      </c>
      <c r="N1374" s="3">
        <v>332.64</v>
      </c>
      <c r="O1374" s="4">
        <f t="shared" si="629"/>
        <v>997.92</v>
      </c>
      <c r="P1374" s="9"/>
    </row>
    <row r="1375" spans="1:16" s="8" customFormat="1" ht="14.4" x14ac:dyDescent="0.25">
      <c r="A1375" s="35">
        <f>IF(I1375&lt;&gt;"",1+MAX($A$1:A1374),"")</f>
        <v>972</v>
      </c>
      <c r="B1375" s="37" t="s">
        <v>926</v>
      </c>
      <c r="C1375" s="37" t="s">
        <v>926</v>
      </c>
      <c r="E1375" s="33" t="s">
        <v>932</v>
      </c>
      <c r="F1375" s="6">
        <v>1</v>
      </c>
      <c r="G1375" s="1">
        <v>0</v>
      </c>
      <c r="H1375" s="2">
        <f t="shared" si="626"/>
        <v>1</v>
      </c>
      <c r="I1375" s="15" t="s">
        <v>35</v>
      </c>
      <c r="J1375" s="95">
        <v>441</v>
      </c>
      <c r="K1375" s="96">
        <f t="shared" si="627"/>
        <v>441</v>
      </c>
      <c r="L1375" s="96">
        <v>1050</v>
      </c>
      <c r="M1375" s="96">
        <f t="shared" si="628"/>
        <v>1050</v>
      </c>
      <c r="N1375" s="95">
        <v>1491</v>
      </c>
      <c r="O1375" s="4">
        <f t="shared" si="629"/>
        <v>1491</v>
      </c>
      <c r="P1375" s="9"/>
    </row>
    <row r="1376" spans="1:16" s="8" customFormat="1" ht="14.4" x14ac:dyDescent="0.25">
      <c r="A1376" s="35">
        <f>IF(I1376&lt;&gt;"",1+MAX($A$1:A1375),"")</f>
        <v>973</v>
      </c>
      <c r="B1376" s="37" t="s">
        <v>926</v>
      </c>
      <c r="C1376" s="37" t="s">
        <v>926</v>
      </c>
      <c r="E1376" s="33" t="s">
        <v>933</v>
      </c>
      <c r="F1376" s="6">
        <v>1</v>
      </c>
      <c r="G1376" s="1">
        <v>0</v>
      </c>
      <c r="H1376" s="2">
        <f t="shared" si="626"/>
        <v>1</v>
      </c>
      <c r="I1376" s="15" t="s">
        <v>35</v>
      </c>
      <c r="J1376" s="95">
        <v>164</v>
      </c>
      <c r="K1376" s="96">
        <f t="shared" si="627"/>
        <v>164</v>
      </c>
      <c r="L1376" s="96">
        <v>650</v>
      </c>
      <c r="M1376" s="96">
        <f t="shared" si="628"/>
        <v>650</v>
      </c>
      <c r="N1376" s="95">
        <v>814</v>
      </c>
      <c r="O1376" s="4">
        <f t="shared" si="629"/>
        <v>814</v>
      </c>
      <c r="P1376" s="9"/>
    </row>
    <row r="1377" spans="1:16" s="8" customFormat="1" ht="14.4" x14ac:dyDescent="0.25">
      <c r="A1377" s="35">
        <f>IF(I1377&lt;&gt;"",1+MAX($A$1:A1376),"")</f>
        <v>974</v>
      </c>
      <c r="B1377" s="37"/>
      <c r="C1377" s="37"/>
      <c r="E1377" s="33" t="s">
        <v>934</v>
      </c>
      <c r="F1377" s="6">
        <v>1</v>
      </c>
      <c r="G1377" s="1">
        <v>0</v>
      </c>
      <c r="H1377" s="2">
        <f t="shared" si="626"/>
        <v>1</v>
      </c>
      <c r="I1377" s="15" t="s">
        <v>35</v>
      </c>
      <c r="J1377" s="95">
        <v>768</v>
      </c>
      <c r="K1377" s="92">
        <f t="shared" si="627"/>
        <v>768</v>
      </c>
      <c r="L1377" s="92">
        <v>2400</v>
      </c>
      <c r="M1377" s="92">
        <f t="shared" si="628"/>
        <v>2400</v>
      </c>
      <c r="N1377" s="91">
        <v>3168</v>
      </c>
      <c r="O1377" s="4">
        <f t="shared" si="629"/>
        <v>3168</v>
      </c>
      <c r="P1377" s="9"/>
    </row>
    <row r="1378" spans="1:16" s="8" customFormat="1" ht="14.4" x14ac:dyDescent="0.25">
      <c r="A1378" s="35" t="str">
        <f>IF(I1378&lt;&gt;"",1+MAX($A$1:A1377),"")</f>
        <v/>
      </c>
      <c r="B1378" s="37"/>
      <c r="C1378" s="37"/>
      <c r="E1378" s="33"/>
      <c r="F1378" s="6"/>
      <c r="G1378" s="1"/>
      <c r="H1378" s="2"/>
      <c r="I1378" s="15"/>
      <c r="J1378" s="3"/>
      <c r="K1378" s="40"/>
      <c r="L1378" s="40"/>
      <c r="M1378" s="40"/>
      <c r="N1378" s="3"/>
      <c r="O1378" s="4"/>
      <c r="P1378" s="9"/>
    </row>
    <row r="1379" spans="1:16" ht="18" x14ac:dyDescent="0.25">
      <c r="A1379" s="35" t="str">
        <f>IF(I1379&lt;&gt;"",1+MAX($A$1:A1378),"")</f>
        <v/>
      </c>
      <c r="B1379" s="66"/>
      <c r="C1379" s="67"/>
      <c r="D1379" s="23"/>
      <c r="E1379" s="58" t="s">
        <v>625</v>
      </c>
      <c r="F1379" s="6"/>
      <c r="G1379" s="8"/>
      <c r="H1379" s="8"/>
      <c r="J1379" s="40"/>
      <c r="K1379" s="40"/>
      <c r="L1379" s="40"/>
      <c r="M1379" s="40"/>
      <c r="N1379" s="8"/>
      <c r="O1379" s="8"/>
      <c r="P1379" s="25"/>
    </row>
    <row r="1380" spans="1:16" s="8" customFormat="1" ht="14.4" x14ac:dyDescent="0.25">
      <c r="A1380" s="35">
        <f>IF(I1380&lt;&gt;"",1+MAX($A$1:A1379),"")</f>
        <v>975</v>
      </c>
      <c r="B1380" s="37" t="s">
        <v>935</v>
      </c>
      <c r="C1380" s="37" t="s">
        <v>935</v>
      </c>
      <c r="E1380" s="33" t="s">
        <v>936</v>
      </c>
      <c r="F1380" s="6">
        <v>26.32</v>
      </c>
      <c r="G1380" s="1">
        <v>0.1</v>
      </c>
      <c r="H1380" s="2">
        <f t="shared" ref="H1380:H1394" si="632">F1380*(1+G1380)</f>
        <v>28.952000000000002</v>
      </c>
      <c r="I1380" s="15" t="s">
        <v>27</v>
      </c>
      <c r="J1380" s="3">
        <v>3.84</v>
      </c>
      <c r="K1380" s="40">
        <f t="shared" ref="K1380" si="633">J1380*H1380</f>
        <v>111.17568</v>
      </c>
      <c r="L1380" s="40">
        <v>8.16</v>
      </c>
      <c r="M1380" s="40">
        <f t="shared" ref="M1380" si="634">L1380*H1380</f>
        <v>236.24832000000001</v>
      </c>
      <c r="N1380" s="3">
        <v>12</v>
      </c>
      <c r="O1380" s="4">
        <f t="shared" ref="O1380:O1394" si="635">N1380*H1380</f>
        <v>347.42400000000004</v>
      </c>
      <c r="P1380" s="9"/>
    </row>
    <row r="1381" spans="1:16" s="8" customFormat="1" ht="14.4" x14ac:dyDescent="0.25">
      <c r="A1381" s="35">
        <f>IF(I1381&lt;&gt;"",1+MAX($A$1:A1380),"")</f>
        <v>976</v>
      </c>
      <c r="B1381" s="37" t="s">
        <v>935</v>
      </c>
      <c r="C1381" s="37" t="s">
        <v>935</v>
      </c>
      <c r="E1381" s="33" t="s">
        <v>931</v>
      </c>
      <c r="F1381" s="6">
        <v>3</v>
      </c>
      <c r="G1381" s="1">
        <v>0</v>
      </c>
      <c r="H1381" s="2">
        <f t="shared" si="632"/>
        <v>3</v>
      </c>
      <c r="I1381" s="15" t="s">
        <v>35</v>
      </c>
      <c r="J1381" s="3">
        <v>80.64</v>
      </c>
      <c r="K1381" s="40">
        <f t="shared" ref="K1381:K1394" si="636">J1381*H1381</f>
        <v>241.92000000000002</v>
      </c>
      <c r="L1381" s="40">
        <v>252</v>
      </c>
      <c r="M1381" s="40">
        <f t="shared" ref="M1381:M1394" si="637">L1381*H1381</f>
        <v>756</v>
      </c>
      <c r="N1381" s="3">
        <v>332.64</v>
      </c>
      <c r="O1381" s="4">
        <f t="shared" si="635"/>
        <v>997.92</v>
      </c>
      <c r="P1381" s="9"/>
    </row>
    <row r="1382" spans="1:16" s="8" customFormat="1" ht="14.4" x14ac:dyDescent="0.25">
      <c r="A1382" s="35">
        <f>IF(I1382&lt;&gt;"",1+MAX($A$1:A1381),"")</f>
        <v>977</v>
      </c>
      <c r="B1382" s="37" t="s">
        <v>935</v>
      </c>
      <c r="C1382" s="37" t="s">
        <v>935</v>
      </c>
      <c r="E1382" s="33" t="s">
        <v>934</v>
      </c>
      <c r="F1382" s="6">
        <v>2</v>
      </c>
      <c r="G1382" s="1">
        <v>0</v>
      </c>
      <c r="H1382" s="2">
        <f t="shared" si="632"/>
        <v>2</v>
      </c>
      <c r="I1382" s="15" t="s">
        <v>35</v>
      </c>
      <c r="J1382" s="95">
        <v>768</v>
      </c>
      <c r="K1382" s="92">
        <f t="shared" si="636"/>
        <v>1536</v>
      </c>
      <c r="L1382" s="92">
        <v>2400</v>
      </c>
      <c r="M1382" s="92">
        <f t="shared" si="637"/>
        <v>4800</v>
      </c>
      <c r="N1382" s="91">
        <v>3168</v>
      </c>
      <c r="O1382" s="4">
        <f t="shared" si="635"/>
        <v>6336</v>
      </c>
      <c r="P1382" s="9"/>
    </row>
    <row r="1383" spans="1:16" s="8" customFormat="1" ht="14.4" x14ac:dyDescent="0.25">
      <c r="A1383" s="35">
        <f>IF(I1383&lt;&gt;"",1+MAX($A$1:A1382),"")</f>
        <v>978</v>
      </c>
      <c r="B1383" s="37" t="s">
        <v>935</v>
      </c>
      <c r="C1383" s="37" t="s">
        <v>935</v>
      </c>
      <c r="E1383" s="33" t="s">
        <v>937</v>
      </c>
      <c r="F1383" s="6">
        <v>2</v>
      </c>
      <c r="G1383" s="1">
        <v>0</v>
      </c>
      <c r="H1383" s="2">
        <f t="shared" si="632"/>
        <v>2</v>
      </c>
      <c r="I1383" s="15" t="s">
        <v>35</v>
      </c>
      <c r="J1383" s="3">
        <v>1024</v>
      </c>
      <c r="K1383" s="40">
        <f t="shared" si="636"/>
        <v>2048</v>
      </c>
      <c r="L1383" s="40">
        <v>3200</v>
      </c>
      <c r="M1383" s="40">
        <f t="shared" si="637"/>
        <v>6400</v>
      </c>
      <c r="N1383" s="91">
        <v>4224</v>
      </c>
      <c r="O1383" s="4">
        <f t="shared" si="635"/>
        <v>8448</v>
      </c>
      <c r="P1383" s="9"/>
    </row>
    <row r="1384" spans="1:16" s="8" customFormat="1" ht="14.4" x14ac:dyDescent="0.25">
      <c r="A1384" s="35">
        <f>IF(I1384&lt;&gt;"",1+MAX($A$1:A1383),"")</f>
        <v>979</v>
      </c>
      <c r="B1384" s="37" t="s">
        <v>935</v>
      </c>
      <c r="C1384" s="37" t="s">
        <v>935</v>
      </c>
      <c r="E1384" s="33" t="s">
        <v>938</v>
      </c>
      <c r="F1384" s="6">
        <v>2</v>
      </c>
      <c r="G1384" s="1">
        <v>0</v>
      </c>
      <c r="H1384" s="2">
        <f t="shared" si="632"/>
        <v>2</v>
      </c>
      <c r="I1384" s="15" t="s">
        <v>35</v>
      </c>
      <c r="J1384" s="95">
        <v>2400</v>
      </c>
      <c r="K1384" s="96">
        <f t="shared" si="636"/>
        <v>4800</v>
      </c>
      <c r="L1384" s="96">
        <v>7500</v>
      </c>
      <c r="M1384" s="96">
        <f t="shared" si="637"/>
        <v>15000</v>
      </c>
      <c r="N1384" s="95">
        <v>9900</v>
      </c>
      <c r="O1384" s="4">
        <f t="shared" si="635"/>
        <v>19800</v>
      </c>
      <c r="P1384" s="9"/>
    </row>
    <row r="1385" spans="1:16" s="8" customFormat="1" ht="14.4" x14ac:dyDescent="0.25">
      <c r="A1385" s="35">
        <f>IF(I1385&lt;&gt;"",1+MAX($A$1:A1384),"")</f>
        <v>980</v>
      </c>
      <c r="B1385" s="37" t="s">
        <v>935</v>
      </c>
      <c r="C1385" s="37" t="s">
        <v>935</v>
      </c>
      <c r="E1385" s="33" t="s">
        <v>939</v>
      </c>
      <c r="F1385" s="6">
        <v>2</v>
      </c>
      <c r="G1385" s="1">
        <v>0</v>
      </c>
      <c r="H1385" s="2">
        <f t="shared" si="632"/>
        <v>2</v>
      </c>
      <c r="I1385" s="15" t="s">
        <v>35</v>
      </c>
      <c r="J1385" s="95">
        <v>352</v>
      </c>
      <c r="K1385" s="96">
        <f t="shared" ref="K1385" si="638">J1385*H1385</f>
        <v>704</v>
      </c>
      <c r="L1385" s="96">
        <v>1100</v>
      </c>
      <c r="M1385" s="96">
        <f t="shared" ref="M1385" si="639">L1385*H1385</f>
        <v>2200</v>
      </c>
      <c r="N1385" s="95">
        <v>1452</v>
      </c>
      <c r="O1385" s="4">
        <f t="shared" si="635"/>
        <v>2904</v>
      </c>
      <c r="P1385" s="9"/>
    </row>
    <row r="1386" spans="1:16" s="8" customFormat="1" ht="14.4" x14ac:dyDescent="0.25">
      <c r="A1386" s="35">
        <f>IF(I1386&lt;&gt;"",1+MAX($A$1:A1385),"")</f>
        <v>981</v>
      </c>
      <c r="B1386" s="37" t="s">
        <v>935</v>
      </c>
      <c r="C1386" s="37" t="s">
        <v>935</v>
      </c>
      <c r="E1386" s="33" t="s">
        <v>940</v>
      </c>
      <c r="F1386" s="6">
        <v>1</v>
      </c>
      <c r="G1386" s="1">
        <v>0</v>
      </c>
      <c r="H1386" s="2">
        <f t="shared" si="632"/>
        <v>1</v>
      </c>
      <c r="I1386" s="15" t="s">
        <v>35</v>
      </c>
      <c r="J1386" s="95">
        <v>128</v>
      </c>
      <c r="K1386" s="96">
        <f t="shared" ref="K1386" si="640">J1386*H1386</f>
        <v>128</v>
      </c>
      <c r="L1386" s="96">
        <v>400</v>
      </c>
      <c r="M1386" s="96">
        <f t="shared" ref="M1386" si="641">L1386*H1386</f>
        <v>400</v>
      </c>
      <c r="N1386" s="95">
        <v>528</v>
      </c>
      <c r="O1386" s="4">
        <f t="shared" si="635"/>
        <v>528</v>
      </c>
      <c r="P1386" s="9"/>
    </row>
    <row r="1387" spans="1:16" s="8" customFormat="1" ht="14.4" x14ac:dyDescent="0.25">
      <c r="A1387" s="35">
        <f>IF(I1387&lt;&gt;"",1+MAX($A$1:A1386),"")</f>
        <v>982</v>
      </c>
      <c r="B1387" s="37" t="s">
        <v>935</v>
      </c>
      <c r="C1387" s="37" t="s">
        <v>935</v>
      </c>
      <c r="E1387" s="33" t="s">
        <v>941</v>
      </c>
      <c r="F1387" s="6">
        <v>1</v>
      </c>
      <c r="G1387" s="1">
        <v>0</v>
      </c>
      <c r="H1387" s="2">
        <f t="shared" si="632"/>
        <v>1</v>
      </c>
      <c r="I1387" s="15" t="s">
        <v>35</v>
      </c>
      <c r="J1387" s="95">
        <v>61.44</v>
      </c>
      <c r="K1387" s="96">
        <f t="shared" ref="K1387" si="642">J1387*H1387</f>
        <v>61.44</v>
      </c>
      <c r="L1387" s="96">
        <v>192</v>
      </c>
      <c r="M1387" s="96">
        <f t="shared" ref="M1387" si="643">L1387*H1387</f>
        <v>192</v>
      </c>
      <c r="N1387" s="95">
        <v>253.44</v>
      </c>
      <c r="O1387" s="4">
        <f t="shared" si="635"/>
        <v>253.44</v>
      </c>
      <c r="P1387" s="9"/>
    </row>
    <row r="1388" spans="1:16" s="8" customFormat="1" ht="14.4" x14ac:dyDescent="0.25">
      <c r="A1388" s="35">
        <f>IF(I1388&lt;&gt;"",1+MAX($A$1:A1387),"")</f>
        <v>983</v>
      </c>
      <c r="B1388" s="37" t="s">
        <v>935</v>
      </c>
      <c r="C1388" s="37" t="s">
        <v>935</v>
      </c>
      <c r="E1388" s="33" t="s">
        <v>933</v>
      </c>
      <c r="F1388" s="6">
        <v>3</v>
      </c>
      <c r="G1388" s="1">
        <v>0</v>
      </c>
      <c r="H1388" s="2">
        <f t="shared" si="632"/>
        <v>3</v>
      </c>
      <c r="I1388" s="15" t="s">
        <v>35</v>
      </c>
      <c r="J1388" s="95">
        <v>164</v>
      </c>
      <c r="K1388" s="96">
        <f t="shared" si="636"/>
        <v>492</v>
      </c>
      <c r="L1388" s="96">
        <v>650</v>
      </c>
      <c r="M1388" s="96">
        <f t="shared" si="637"/>
        <v>1950</v>
      </c>
      <c r="N1388" s="95">
        <v>814</v>
      </c>
      <c r="O1388" s="4">
        <f t="shared" si="635"/>
        <v>2442</v>
      </c>
      <c r="P1388" s="9"/>
    </row>
    <row r="1389" spans="1:16" s="8" customFormat="1" ht="14.4" x14ac:dyDescent="0.25">
      <c r="A1389" s="35">
        <f>IF(I1389&lt;&gt;"",1+MAX($A$1:A1388),"")</f>
        <v>984</v>
      </c>
      <c r="B1389" s="37" t="s">
        <v>935</v>
      </c>
      <c r="C1389" s="37" t="s">
        <v>935</v>
      </c>
      <c r="E1389" s="33" t="s">
        <v>942</v>
      </c>
      <c r="F1389" s="6">
        <v>1</v>
      </c>
      <c r="G1389" s="1">
        <v>0</v>
      </c>
      <c r="H1389" s="2">
        <f t="shared" si="632"/>
        <v>1</v>
      </c>
      <c r="I1389" s="15" t="s">
        <v>35</v>
      </c>
      <c r="J1389" s="95">
        <v>736</v>
      </c>
      <c r="K1389" s="92">
        <f t="shared" si="636"/>
        <v>736</v>
      </c>
      <c r="L1389" s="92">
        <v>2300</v>
      </c>
      <c r="M1389" s="92">
        <f t="shared" si="637"/>
        <v>2300</v>
      </c>
      <c r="N1389" s="95">
        <v>3036</v>
      </c>
      <c r="O1389" s="4">
        <f t="shared" si="635"/>
        <v>3036</v>
      </c>
      <c r="P1389" s="9"/>
    </row>
    <row r="1390" spans="1:16" s="8" customFormat="1" ht="14.4" x14ac:dyDescent="0.25">
      <c r="A1390" s="35">
        <f>IF(I1390&lt;&gt;"",1+MAX($A$1:A1389),"")</f>
        <v>985</v>
      </c>
      <c r="B1390" s="37" t="s">
        <v>935</v>
      </c>
      <c r="C1390" s="37" t="s">
        <v>935</v>
      </c>
      <c r="E1390" s="33" t="s">
        <v>943</v>
      </c>
      <c r="F1390" s="6">
        <v>1</v>
      </c>
      <c r="G1390" s="1">
        <v>0</v>
      </c>
      <c r="H1390" s="2">
        <f t="shared" si="632"/>
        <v>1</v>
      </c>
      <c r="I1390" s="15" t="s">
        <v>35</v>
      </c>
      <c r="J1390" s="95">
        <v>896</v>
      </c>
      <c r="K1390" s="92">
        <f t="shared" si="636"/>
        <v>896</v>
      </c>
      <c r="L1390" s="92">
        <v>2800</v>
      </c>
      <c r="M1390" s="92">
        <f t="shared" si="637"/>
        <v>2800</v>
      </c>
      <c r="N1390" s="95">
        <v>3696</v>
      </c>
      <c r="O1390" s="4">
        <f t="shared" si="635"/>
        <v>3696</v>
      </c>
      <c r="P1390" s="9"/>
    </row>
    <row r="1391" spans="1:16" s="8" customFormat="1" ht="14.4" x14ac:dyDescent="0.25">
      <c r="A1391" s="35">
        <f>IF(I1391&lt;&gt;"",1+MAX($A$1:A1390),"")</f>
        <v>986</v>
      </c>
      <c r="B1391" s="37" t="s">
        <v>935</v>
      </c>
      <c r="C1391" s="37" t="s">
        <v>935</v>
      </c>
      <c r="E1391" s="33" t="s">
        <v>944</v>
      </c>
      <c r="F1391" s="6">
        <v>1</v>
      </c>
      <c r="G1391" s="1">
        <v>0</v>
      </c>
      <c r="H1391" s="2">
        <f t="shared" si="632"/>
        <v>1</v>
      </c>
      <c r="I1391" s="15" t="s">
        <v>35</v>
      </c>
      <c r="J1391" s="95">
        <v>1088</v>
      </c>
      <c r="K1391" s="92">
        <f t="shared" si="636"/>
        <v>1088</v>
      </c>
      <c r="L1391" s="92">
        <v>3400</v>
      </c>
      <c r="M1391" s="92">
        <f t="shared" si="637"/>
        <v>3400</v>
      </c>
      <c r="N1391" s="95">
        <v>4488</v>
      </c>
      <c r="O1391" s="4">
        <f t="shared" si="635"/>
        <v>4488</v>
      </c>
      <c r="P1391" s="9"/>
    </row>
    <row r="1392" spans="1:16" s="8" customFormat="1" ht="14.4" x14ac:dyDescent="0.25">
      <c r="A1392" s="35">
        <f>IF(I1392&lt;&gt;"",1+MAX($A$1:A1391),"")</f>
        <v>987</v>
      </c>
      <c r="B1392" s="37" t="s">
        <v>935</v>
      </c>
      <c r="C1392" s="37" t="s">
        <v>935</v>
      </c>
      <c r="E1392" s="33" t="s">
        <v>945</v>
      </c>
      <c r="F1392" s="6">
        <v>1</v>
      </c>
      <c r="G1392" s="1">
        <v>0</v>
      </c>
      <c r="H1392" s="2">
        <f t="shared" si="632"/>
        <v>1</v>
      </c>
      <c r="I1392" s="15" t="s">
        <v>35</v>
      </c>
      <c r="J1392" s="95">
        <v>126.55372799999999</v>
      </c>
      <c r="K1392" s="40">
        <f t="shared" si="636"/>
        <v>126.55372799999999</v>
      </c>
      <c r="L1392" s="40">
        <v>395.48039999999997</v>
      </c>
      <c r="M1392" s="40">
        <f t="shared" si="637"/>
        <v>395.48039999999997</v>
      </c>
      <c r="N1392" s="95">
        <v>522.03412800000001</v>
      </c>
      <c r="O1392" s="4">
        <f t="shared" si="635"/>
        <v>522.03412800000001</v>
      </c>
      <c r="P1392" s="9"/>
    </row>
    <row r="1393" spans="1:16" s="8" customFormat="1" ht="14.4" x14ac:dyDescent="0.25">
      <c r="A1393" s="35">
        <f>IF(I1393&lt;&gt;"",1+MAX($A$1:A1392),"")</f>
        <v>988</v>
      </c>
      <c r="B1393" s="37" t="s">
        <v>935</v>
      </c>
      <c r="C1393" s="37" t="s">
        <v>935</v>
      </c>
      <c r="E1393" s="33" t="s">
        <v>946</v>
      </c>
      <c r="F1393" s="6">
        <v>1</v>
      </c>
      <c r="G1393" s="1">
        <v>0</v>
      </c>
      <c r="H1393" s="2">
        <f t="shared" si="632"/>
        <v>1</v>
      </c>
      <c r="I1393" s="15" t="s">
        <v>35</v>
      </c>
      <c r="J1393" s="95">
        <v>147.20000000000002</v>
      </c>
      <c r="K1393" s="40">
        <f t="shared" si="636"/>
        <v>147.20000000000002</v>
      </c>
      <c r="L1393" s="40">
        <v>460</v>
      </c>
      <c r="M1393" s="40">
        <f t="shared" si="637"/>
        <v>460</v>
      </c>
      <c r="N1393" s="95">
        <v>607.20000000000005</v>
      </c>
      <c r="O1393" s="4">
        <f t="shared" si="635"/>
        <v>607.20000000000005</v>
      </c>
      <c r="P1393" s="9"/>
    </row>
    <row r="1394" spans="1:16" s="8" customFormat="1" ht="14.4" x14ac:dyDescent="0.25">
      <c r="A1394" s="35">
        <f>IF(I1394&lt;&gt;"",1+MAX($A$1:A1393),"")</f>
        <v>989</v>
      </c>
      <c r="B1394" s="37" t="s">
        <v>935</v>
      </c>
      <c r="C1394" s="37" t="s">
        <v>935</v>
      </c>
      <c r="E1394" s="33" t="s">
        <v>947</v>
      </c>
      <c r="F1394" s="6">
        <v>1</v>
      </c>
      <c r="G1394" s="1">
        <v>0</v>
      </c>
      <c r="H1394" s="2">
        <f t="shared" si="632"/>
        <v>1</v>
      </c>
      <c r="I1394" s="15" t="s">
        <v>35</v>
      </c>
      <c r="J1394" s="95">
        <v>336</v>
      </c>
      <c r="K1394" s="40">
        <f t="shared" si="636"/>
        <v>336</v>
      </c>
      <c r="L1394" s="40">
        <v>1050</v>
      </c>
      <c r="M1394" s="40">
        <f t="shared" si="637"/>
        <v>1050</v>
      </c>
      <c r="N1394" s="95">
        <v>1386</v>
      </c>
      <c r="O1394" s="4">
        <f t="shared" si="635"/>
        <v>1386</v>
      </c>
      <c r="P1394" s="9"/>
    </row>
    <row r="1395" spans="1:16" s="8" customFormat="1" ht="14.4" x14ac:dyDescent="0.25">
      <c r="A1395" s="35" t="str">
        <f>IF(I1395&lt;&gt;"",1+MAX($A$1:A1394),"")</f>
        <v/>
      </c>
      <c r="B1395" s="37"/>
      <c r="C1395" s="29"/>
      <c r="E1395" s="33"/>
      <c r="F1395" s="6"/>
      <c r="G1395" s="1"/>
      <c r="H1395" s="2"/>
      <c r="I1395" s="15"/>
      <c r="J1395" s="3"/>
      <c r="K1395" s="40"/>
      <c r="L1395" s="40"/>
      <c r="M1395" s="40"/>
      <c r="N1395" s="3"/>
      <c r="O1395" s="4"/>
      <c r="P1395" s="9"/>
    </row>
    <row r="1396" spans="1:16" x14ac:dyDescent="0.25">
      <c r="A1396" s="35" t="str">
        <f>IF(I1396&lt;&gt;"",1+MAX($A$1:A1395),"")</f>
        <v/>
      </c>
      <c r="B1396" s="66"/>
      <c r="C1396" s="67"/>
      <c r="D1396" s="50"/>
      <c r="E1396" s="51" t="s">
        <v>948</v>
      </c>
      <c r="F1396" s="6"/>
      <c r="G1396" s="8"/>
      <c r="H1396" s="8"/>
      <c r="J1396" s="40"/>
      <c r="K1396" s="40"/>
      <c r="L1396" s="40"/>
      <c r="M1396" s="40"/>
      <c r="N1396" s="8"/>
      <c r="O1396" s="8"/>
      <c r="P1396" s="9"/>
    </row>
    <row r="1397" spans="1:16" s="8" customFormat="1" ht="14.4" x14ac:dyDescent="0.25">
      <c r="A1397" s="35">
        <f>IF(I1397&lt;&gt;"",1+MAX($A$1:A1396),"")</f>
        <v>990</v>
      </c>
      <c r="B1397" s="37" t="s">
        <v>935</v>
      </c>
      <c r="C1397" s="37" t="s">
        <v>935</v>
      </c>
      <c r="E1397" s="33" t="s">
        <v>949</v>
      </c>
      <c r="F1397" s="6">
        <v>21.11</v>
      </c>
      <c r="G1397" s="1">
        <v>0.1</v>
      </c>
      <c r="H1397" s="2">
        <f>F1397*(1+G1397)</f>
        <v>23.221</v>
      </c>
      <c r="I1397" s="15" t="s">
        <v>28</v>
      </c>
      <c r="J1397" s="91">
        <v>2.56</v>
      </c>
      <c r="K1397" s="92">
        <f>J1397*H1397</f>
        <v>59.44576</v>
      </c>
      <c r="L1397" s="92">
        <v>8</v>
      </c>
      <c r="M1397" s="92">
        <f>L1397*H1397</f>
        <v>185.768</v>
      </c>
      <c r="N1397" s="91">
        <v>10.56</v>
      </c>
      <c r="O1397" s="4">
        <f>N1397*H1397</f>
        <v>245.21376000000001</v>
      </c>
      <c r="P1397" s="9"/>
    </row>
    <row r="1398" spans="1:16" s="8" customFormat="1" ht="14.4" x14ac:dyDescent="0.25">
      <c r="A1398" s="35">
        <f>IF(I1398&lt;&gt;"",1+MAX($A$1:A1397),"")</f>
        <v>991</v>
      </c>
      <c r="B1398" s="37" t="s">
        <v>935</v>
      </c>
      <c r="C1398" s="37" t="s">
        <v>935</v>
      </c>
      <c r="E1398" s="33" t="s">
        <v>950</v>
      </c>
      <c r="F1398" s="6">
        <v>7</v>
      </c>
      <c r="G1398" s="1">
        <v>0</v>
      </c>
      <c r="H1398" s="2">
        <f>F1398*(1+G1398)</f>
        <v>7</v>
      </c>
      <c r="I1398" s="15" t="s">
        <v>35</v>
      </c>
      <c r="J1398" s="91">
        <v>76</v>
      </c>
      <c r="K1398" s="92">
        <f t="shared" ref="K1398" si="644">J1398*H1398</f>
        <v>532</v>
      </c>
      <c r="L1398" s="92">
        <v>124</v>
      </c>
      <c r="M1398" s="92">
        <f t="shared" ref="M1398" si="645">L1398*H1398</f>
        <v>868</v>
      </c>
      <c r="N1398" s="91">
        <v>200</v>
      </c>
      <c r="O1398" s="4">
        <f>N1398*H1398</f>
        <v>1400</v>
      </c>
      <c r="P1398" s="9"/>
    </row>
    <row r="1399" spans="1:16" s="8" customFormat="1" ht="14.4" x14ac:dyDescent="0.25">
      <c r="A1399" s="35" t="str">
        <f>IF(I1399&lt;&gt;"",1+MAX($A$1:A1398),"")</f>
        <v/>
      </c>
      <c r="B1399" s="37"/>
      <c r="C1399" s="37"/>
      <c r="E1399" s="33"/>
      <c r="F1399" s="6"/>
      <c r="G1399" s="1"/>
      <c r="H1399" s="2"/>
      <c r="I1399" s="15"/>
      <c r="J1399" s="3"/>
      <c r="K1399" s="40"/>
      <c r="L1399" s="40"/>
      <c r="M1399" s="40"/>
      <c r="N1399" s="3"/>
      <c r="O1399" s="4"/>
      <c r="P1399" s="9"/>
    </row>
    <row r="1400" spans="1:16" ht="18" x14ac:dyDescent="0.25">
      <c r="A1400" s="35" t="str">
        <f>IF(I1400&lt;&gt;"",1+MAX($A$1:A1399),"")</f>
        <v/>
      </c>
      <c r="B1400" s="66"/>
      <c r="C1400" s="67"/>
      <c r="D1400" s="23"/>
      <c r="E1400" s="58" t="s">
        <v>628</v>
      </c>
      <c r="F1400" s="6"/>
      <c r="G1400" s="8"/>
      <c r="H1400" s="8"/>
      <c r="J1400" s="40"/>
      <c r="K1400" s="40"/>
      <c r="L1400" s="40"/>
      <c r="M1400" s="40"/>
      <c r="N1400" s="8"/>
      <c r="O1400" s="8"/>
      <c r="P1400" s="25"/>
    </row>
    <row r="1401" spans="1:16" s="8" customFormat="1" ht="14.4" x14ac:dyDescent="0.25">
      <c r="A1401" s="35">
        <f>IF(I1401&lt;&gt;"",1+MAX($A$1:A1400),"")</f>
        <v>992</v>
      </c>
      <c r="B1401" s="37" t="s">
        <v>899</v>
      </c>
      <c r="C1401" s="37" t="s">
        <v>899</v>
      </c>
      <c r="E1401" s="33" t="s">
        <v>951</v>
      </c>
      <c r="F1401" s="6">
        <v>26.95</v>
      </c>
      <c r="G1401" s="1">
        <v>0.1</v>
      </c>
      <c r="H1401" s="2">
        <f t="shared" ref="H1401:H1405" si="646">F1401*(1+G1401)</f>
        <v>29.645000000000003</v>
      </c>
      <c r="I1401" s="15" t="s">
        <v>27</v>
      </c>
      <c r="J1401" s="93">
        <v>92.8</v>
      </c>
      <c r="K1401" s="94">
        <f t="shared" ref="K1401" si="647">J1401*H1401</f>
        <v>2751.056</v>
      </c>
      <c r="L1401" s="94">
        <v>290</v>
      </c>
      <c r="M1401" s="94">
        <f t="shared" ref="M1401" si="648">L1401*H1401</f>
        <v>8597.0500000000011</v>
      </c>
      <c r="N1401" s="93">
        <v>382.8</v>
      </c>
      <c r="O1401" s="4">
        <f t="shared" ref="O1401:O1405" si="649">N1401*H1401</f>
        <v>11348.106000000002</v>
      </c>
      <c r="P1401" s="9"/>
    </row>
    <row r="1402" spans="1:16" s="8" customFormat="1" ht="14.4" x14ac:dyDescent="0.25">
      <c r="A1402" s="35">
        <f>IF(I1402&lt;&gt;"",1+MAX($A$1:A1401),"")</f>
        <v>993</v>
      </c>
      <c r="B1402" s="37" t="s">
        <v>899</v>
      </c>
      <c r="C1402" s="37" t="s">
        <v>899</v>
      </c>
      <c r="E1402" s="33" t="s">
        <v>936</v>
      </c>
      <c r="F1402" s="6">
        <v>45.24</v>
      </c>
      <c r="G1402" s="1">
        <v>0.1</v>
      </c>
      <c r="H1402" s="2">
        <f t="shared" si="646"/>
        <v>49.764000000000003</v>
      </c>
      <c r="I1402" s="15" t="s">
        <v>27</v>
      </c>
      <c r="J1402" s="3">
        <v>3.84</v>
      </c>
      <c r="K1402" s="40">
        <f t="shared" ref="K1402:K1405" si="650">J1402*H1402</f>
        <v>191.09376</v>
      </c>
      <c r="L1402" s="40">
        <v>8.16</v>
      </c>
      <c r="M1402" s="40">
        <f t="shared" ref="M1402:M1405" si="651">L1402*H1402</f>
        <v>406.07424000000003</v>
      </c>
      <c r="N1402" s="3">
        <v>12</v>
      </c>
      <c r="O1402" s="4">
        <f t="shared" si="649"/>
        <v>597.16800000000001</v>
      </c>
      <c r="P1402" s="9"/>
    </row>
    <row r="1403" spans="1:16" s="8" customFormat="1" ht="14.4" x14ac:dyDescent="0.25">
      <c r="A1403" s="35">
        <f>IF(I1403&lt;&gt;"",1+MAX($A$1:A1402),"")</f>
        <v>994</v>
      </c>
      <c r="B1403" s="37" t="s">
        <v>952</v>
      </c>
      <c r="C1403" s="37" t="s">
        <v>952</v>
      </c>
      <c r="E1403" s="33" t="s">
        <v>953</v>
      </c>
      <c r="F1403" s="6">
        <v>1</v>
      </c>
      <c r="G1403" s="1">
        <v>0</v>
      </c>
      <c r="H1403" s="2">
        <f t="shared" si="646"/>
        <v>1</v>
      </c>
      <c r="I1403" s="15" t="s">
        <v>35</v>
      </c>
      <c r="J1403" s="3">
        <v>80.64</v>
      </c>
      <c r="K1403" s="40">
        <f t="shared" si="650"/>
        <v>80.64</v>
      </c>
      <c r="L1403" s="40">
        <v>252</v>
      </c>
      <c r="M1403" s="40">
        <f t="shared" si="651"/>
        <v>252</v>
      </c>
      <c r="N1403" s="3">
        <v>332.64</v>
      </c>
      <c r="O1403" s="4">
        <f t="shared" si="649"/>
        <v>332.64</v>
      </c>
      <c r="P1403" s="9"/>
    </row>
    <row r="1404" spans="1:16" s="8" customFormat="1" ht="14.4" x14ac:dyDescent="0.25">
      <c r="A1404" s="35">
        <f>IF(I1404&lt;&gt;"",1+MAX($A$1:A1403),"")</f>
        <v>995</v>
      </c>
      <c r="B1404" s="37" t="s">
        <v>954</v>
      </c>
      <c r="C1404" s="37" t="s">
        <v>954</v>
      </c>
      <c r="E1404" s="33" t="s">
        <v>955</v>
      </c>
      <c r="F1404" s="6">
        <v>2</v>
      </c>
      <c r="G1404" s="1">
        <v>0</v>
      </c>
      <c r="H1404" s="2">
        <f t="shared" si="646"/>
        <v>2</v>
      </c>
      <c r="I1404" s="15" t="s">
        <v>35</v>
      </c>
      <c r="J1404" s="3">
        <v>162.24</v>
      </c>
      <c r="K1404" s="40">
        <f t="shared" si="650"/>
        <v>324.48</v>
      </c>
      <c r="L1404" s="40">
        <v>507</v>
      </c>
      <c r="M1404" s="40">
        <f t="shared" si="651"/>
        <v>1014</v>
      </c>
      <c r="N1404" s="3">
        <v>669.24</v>
      </c>
      <c r="O1404" s="4">
        <f t="shared" si="649"/>
        <v>1338.48</v>
      </c>
      <c r="P1404" s="9"/>
    </row>
    <row r="1405" spans="1:16" s="8" customFormat="1" ht="14.4" x14ac:dyDescent="0.25">
      <c r="A1405" s="35">
        <f>IF(I1405&lt;&gt;"",1+MAX($A$1:A1404),"")</f>
        <v>996</v>
      </c>
      <c r="B1405" s="37" t="s">
        <v>956</v>
      </c>
      <c r="C1405" s="37" t="s">
        <v>956</v>
      </c>
      <c r="E1405" s="33" t="s">
        <v>957</v>
      </c>
      <c r="F1405" s="6">
        <v>1</v>
      </c>
      <c r="G1405" s="1">
        <v>0</v>
      </c>
      <c r="H1405" s="2">
        <f t="shared" si="646"/>
        <v>1</v>
      </c>
      <c r="I1405" s="15" t="s">
        <v>35</v>
      </c>
      <c r="J1405" s="3">
        <v>300</v>
      </c>
      <c r="K1405" s="40">
        <f t="shared" si="650"/>
        <v>300</v>
      </c>
      <c r="L1405" s="40">
        <v>1174</v>
      </c>
      <c r="M1405" s="40">
        <f t="shared" si="651"/>
        <v>1174</v>
      </c>
      <c r="N1405" s="3">
        <v>1474</v>
      </c>
      <c r="O1405" s="4">
        <f t="shared" si="649"/>
        <v>1474</v>
      </c>
      <c r="P1405" s="9"/>
    </row>
    <row r="1406" spans="1:16" ht="16.2" thickBot="1" x14ac:dyDescent="0.3">
      <c r="A1406" s="35" t="str">
        <f>IF(I1406&lt;&gt;"",1+MAX($A$1:A1405),"")</f>
        <v/>
      </c>
      <c r="B1406" s="66"/>
      <c r="C1406" s="67"/>
      <c r="D1406" s="23"/>
      <c r="E1406" s="24"/>
      <c r="F1406" s="56"/>
      <c r="G1406" s="8"/>
      <c r="H1406" s="8"/>
      <c r="J1406" s="40"/>
      <c r="K1406" s="40"/>
      <c r="L1406" s="40"/>
      <c r="M1406" s="40"/>
      <c r="N1406" s="8"/>
      <c r="O1406" s="8"/>
      <c r="P1406" s="9"/>
    </row>
    <row r="1407" spans="1:16" ht="16.2" thickBot="1" x14ac:dyDescent="0.3">
      <c r="A1407" s="127" t="str">
        <f>IF(I1407&lt;&gt;"",1+MAX($A$1:A1406),"")</f>
        <v/>
      </c>
      <c r="B1407" s="128"/>
      <c r="C1407" s="128"/>
      <c r="D1407" s="128" t="s">
        <v>958</v>
      </c>
      <c r="E1407" s="129" t="s">
        <v>959</v>
      </c>
      <c r="F1407" s="130"/>
      <c r="G1407" s="131"/>
      <c r="H1407" s="131"/>
      <c r="I1407" s="131"/>
      <c r="J1407" s="131"/>
      <c r="K1407" s="131"/>
      <c r="L1407" s="131"/>
      <c r="M1407" s="131"/>
      <c r="N1407" s="131"/>
      <c r="O1407" s="131"/>
      <c r="P1407" s="132">
        <f>SUM(O1408:O1460)</f>
        <v>148041.70150000002</v>
      </c>
    </row>
    <row r="1408" spans="1:16" x14ac:dyDescent="0.25">
      <c r="A1408" s="35" t="str">
        <f>IF(I1408&lt;&gt;"",1+MAX($A$1:A1407),"")</f>
        <v/>
      </c>
      <c r="B1408" s="66"/>
      <c r="C1408" s="67"/>
      <c r="D1408" s="8"/>
      <c r="E1408" s="54"/>
      <c r="F1408" s="6"/>
      <c r="G1408" s="1"/>
      <c r="H1408" s="2"/>
      <c r="I1408" s="15"/>
      <c r="J1408" s="40"/>
      <c r="K1408" s="40"/>
      <c r="L1408" s="40"/>
      <c r="M1408" s="40"/>
      <c r="N1408" s="3"/>
      <c r="O1408" s="4"/>
      <c r="P1408" s="9"/>
    </row>
    <row r="1409" spans="1:16" x14ac:dyDescent="0.25">
      <c r="A1409" s="35" t="str">
        <f>IF(I1409&lt;&gt;"",1+MAX($A$1:A1408),"")</f>
        <v/>
      </c>
      <c r="B1409" s="66"/>
      <c r="C1409" s="67"/>
      <c r="D1409" s="47"/>
      <c r="E1409" s="55" t="s">
        <v>960</v>
      </c>
      <c r="F1409" s="6"/>
      <c r="G1409" s="136"/>
      <c r="H1409" s="136"/>
      <c r="I1409" s="15"/>
      <c r="J1409" s="40"/>
      <c r="K1409" s="40"/>
      <c r="L1409" s="40"/>
      <c r="M1409" s="40"/>
      <c r="N1409" s="3"/>
      <c r="O1409" s="4"/>
      <c r="P1409" s="9"/>
    </row>
    <row r="1410" spans="1:16" ht="18" x14ac:dyDescent="0.25">
      <c r="A1410" s="35" t="str">
        <f>IF(I1410&lt;&gt;"",1+MAX($A$1:A1409),"")</f>
        <v/>
      </c>
      <c r="B1410" s="66"/>
      <c r="C1410" s="67"/>
      <c r="D1410" s="23"/>
      <c r="E1410" s="58" t="s">
        <v>635</v>
      </c>
      <c r="F1410" s="56"/>
      <c r="G1410" s="8"/>
      <c r="H1410" s="8"/>
      <c r="J1410" s="40"/>
      <c r="K1410" s="40"/>
      <c r="L1410" s="40"/>
      <c r="M1410" s="40"/>
      <c r="N1410" s="8"/>
      <c r="O1410" s="8"/>
      <c r="P1410" s="25"/>
    </row>
    <row r="1411" spans="1:16" s="8" customFormat="1" ht="14.4" x14ac:dyDescent="0.25">
      <c r="A1411" s="35">
        <f>IF(I1411&lt;&gt;"",1+MAX($A$1:A1410),"")</f>
        <v>997</v>
      </c>
      <c r="B1411" s="37" t="s">
        <v>961</v>
      </c>
      <c r="C1411" s="37" t="s">
        <v>961</v>
      </c>
      <c r="E1411" s="33" t="s">
        <v>962</v>
      </c>
      <c r="F1411" s="6">
        <v>49.64</v>
      </c>
      <c r="G1411" s="1">
        <v>0.1</v>
      </c>
      <c r="H1411" s="2">
        <f>F1411*(1+G1411)</f>
        <v>54.604000000000006</v>
      </c>
      <c r="I1411" s="15" t="s">
        <v>27</v>
      </c>
      <c r="J1411" s="93">
        <v>35.699999999999996</v>
      </c>
      <c r="K1411" s="94">
        <f>J1411*H1411</f>
        <v>1949.3627999999999</v>
      </c>
      <c r="L1411" s="94">
        <v>49.3</v>
      </c>
      <c r="M1411" s="94">
        <f>L1411*H1411</f>
        <v>2691.9772000000003</v>
      </c>
      <c r="N1411" s="93">
        <v>85</v>
      </c>
      <c r="O1411" s="4">
        <f>N1411*H1411</f>
        <v>4641.34</v>
      </c>
      <c r="P1411" s="9"/>
    </row>
    <row r="1412" spans="1:16" s="8" customFormat="1" ht="14.4" x14ac:dyDescent="0.25">
      <c r="A1412" s="35">
        <f>IF(I1412&lt;&gt;"",1+MAX($A$1:A1411),"")</f>
        <v>998</v>
      </c>
      <c r="B1412" s="37" t="s">
        <v>963</v>
      </c>
      <c r="C1412" s="37" t="s">
        <v>963</v>
      </c>
      <c r="E1412" s="33" t="s">
        <v>964</v>
      </c>
      <c r="F1412" s="6">
        <v>4.67</v>
      </c>
      <c r="G1412" s="1">
        <v>0.1</v>
      </c>
      <c r="H1412" s="2">
        <f t="shared" ref="H1412:H1443" si="652">F1412*(1+G1412)</f>
        <v>5.1370000000000005</v>
      </c>
      <c r="I1412" s="15" t="s">
        <v>28</v>
      </c>
      <c r="J1412" s="93">
        <v>147</v>
      </c>
      <c r="K1412" s="94">
        <f t="shared" ref="K1412:K1415" si="653">J1412*H1412</f>
        <v>755.13900000000012</v>
      </c>
      <c r="L1412" s="94">
        <v>203</v>
      </c>
      <c r="M1412" s="94">
        <f t="shared" ref="M1412:M1415" si="654">L1412*H1412</f>
        <v>1042.8110000000001</v>
      </c>
      <c r="N1412" s="93">
        <v>350</v>
      </c>
      <c r="O1412" s="4">
        <f t="shared" ref="O1412:O1443" si="655">N1412*H1412</f>
        <v>1797.9500000000003</v>
      </c>
      <c r="P1412" s="9"/>
    </row>
    <row r="1413" spans="1:16" s="8" customFormat="1" ht="14.4" x14ac:dyDescent="0.25">
      <c r="A1413" s="35">
        <f>IF(I1413&lt;&gt;"",1+MAX($A$1:A1412),"")</f>
        <v>999</v>
      </c>
      <c r="B1413" s="37" t="s">
        <v>963</v>
      </c>
      <c r="C1413" s="37" t="s">
        <v>963</v>
      </c>
      <c r="E1413" s="33" t="s">
        <v>965</v>
      </c>
      <c r="F1413" s="6">
        <v>10.33</v>
      </c>
      <c r="G1413" s="1">
        <v>0.1</v>
      </c>
      <c r="H1413" s="2">
        <f t="shared" si="652"/>
        <v>11.363000000000001</v>
      </c>
      <c r="I1413" s="15" t="s">
        <v>28</v>
      </c>
      <c r="J1413" s="93">
        <v>75.599999999999994</v>
      </c>
      <c r="K1413" s="94">
        <f t="shared" si="653"/>
        <v>859.04280000000006</v>
      </c>
      <c r="L1413" s="94">
        <v>104.39999999999999</v>
      </c>
      <c r="M1413" s="94">
        <f t="shared" si="654"/>
        <v>1186.2972</v>
      </c>
      <c r="N1413" s="93">
        <v>180</v>
      </c>
      <c r="O1413" s="4">
        <f t="shared" si="655"/>
        <v>2045.3400000000001</v>
      </c>
      <c r="P1413" s="9"/>
    </row>
    <row r="1414" spans="1:16" s="8" customFormat="1" ht="14.4" x14ac:dyDescent="0.25">
      <c r="A1414" s="35">
        <f>IF(I1414&lt;&gt;"",1+MAX($A$1:A1413),"")</f>
        <v>1000</v>
      </c>
      <c r="B1414" s="37" t="s">
        <v>963</v>
      </c>
      <c r="C1414" s="37" t="s">
        <v>963</v>
      </c>
      <c r="E1414" s="33" t="s">
        <v>966</v>
      </c>
      <c r="F1414" s="6">
        <v>10</v>
      </c>
      <c r="G1414" s="1">
        <v>0.1</v>
      </c>
      <c r="H1414" s="2">
        <f t="shared" si="652"/>
        <v>11</v>
      </c>
      <c r="I1414" s="15" t="s">
        <v>28</v>
      </c>
      <c r="J1414" s="93">
        <v>92.399999999999991</v>
      </c>
      <c r="K1414" s="94">
        <f t="shared" si="653"/>
        <v>1016.3999999999999</v>
      </c>
      <c r="L1414" s="94">
        <v>127.6</v>
      </c>
      <c r="M1414" s="94">
        <f t="shared" si="654"/>
        <v>1403.6</v>
      </c>
      <c r="N1414" s="93">
        <v>220</v>
      </c>
      <c r="O1414" s="4">
        <f t="shared" si="655"/>
        <v>2420</v>
      </c>
      <c r="P1414" s="9"/>
    </row>
    <row r="1415" spans="1:16" s="8" customFormat="1" ht="14.4" x14ac:dyDescent="0.25">
      <c r="A1415" s="35">
        <f>IF(I1415&lt;&gt;"",1+MAX($A$1:A1414),"")</f>
        <v>1001</v>
      </c>
      <c r="B1415" s="37" t="s">
        <v>963</v>
      </c>
      <c r="C1415" s="37" t="s">
        <v>963</v>
      </c>
      <c r="E1415" s="33" t="s">
        <v>967</v>
      </c>
      <c r="F1415" s="6">
        <f>10.34*0.5</f>
        <v>5.17</v>
      </c>
      <c r="G1415" s="1">
        <v>0.1</v>
      </c>
      <c r="H1415" s="2">
        <f t="shared" si="652"/>
        <v>5.6870000000000003</v>
      </c>
      <c r="I1415" s="15" t="s">
        <v>27</v>
      </c>
      <c r="J1415" s="93">
        <v>14.7</v>
      </c>
      <c r="K1415" s="94">
        <f t="shared" si="653"/>
        <v>83.5989</v>
      </c>
      <c r="L1415" s="94">
        <v>20.299999999999997</v>
      </c>
      <c r="M1415" s="94">
        <f t="shared" si="654"/>
        <v>115.44609999999999</v>
      </c>
      <c r="N1415" s="93">
        <v>35</v>
      </c>
      <c r="O1415" s="4">
        <f t="shared" si="655"/>
        <v>199.04500000000002</v>
      </c>
      <c r="P1415" s="9"/>
    </row>
    <row r="1416" spans="1:16" s="8" customFormat="1" ht="14.4" x14ac:dyDescent="0.25">
      <c r="A1416" s="35" t="str">
        <f>IF(I1416&lt;&gt;"",1+MAX($A$1:A1415),"")</f>
        <v/>
      </c>
      <c r="B1416" s="37"/>
      <c r="C1416" s="37"/>
      <c r="E1416" s="33"/>
      <c r="F1416" s="6"/>
      <c r="G1416" s="1"/>
      <c r="H1416" s="2"/>
      <c r="I1416" s="15"/>
      <c r="J1416" s="3"/>
      <c r="K1416" s="40"/>
      <c r="L1416" s="40"/>
      <c r="M1416" s="40"/>
      <c r="N1416" s="3"/>
      <c r="O1416" s="4"/>
      <c r="P1416" s="9"/>
    </row>
    <row r="1417" spans="1:16" ht="18" x14ac:dyDescent="0.25">
      <c r="A1417" s="35" t="str">
        <f>IF(I1417&lt;&gt;"",1+MAX($A$1:A1416),"")</f>
        <v/>
      </c>
      <c r="B1417" s="66"/>
      <c r="C1417" s="67"/>
      <c r="D1417" s="23"/>
      <c r="E1417" s="58" t="s">
        <v>625</v>
      </c>
      <c r="F1417" s="6"/>
      <c r="G1417" s="8"/>
      <c r="H1417" s="8"/>
      <c r="J1417" s="40"/>
      <c r="K1417" s="40"/>
      <c r="L1417" s="40"/>
      <c r="M1417" s="40"/>
      <c r="N1417" s="8"/>
      <c r="O1417" s="8"/>
      <c r="P1417" s="25"/>
    </row>
    <row r="1418" spans="1:16" s="8" customFormat="1" ht="14.4" x14ac:dyDescent="0.25">
      <c r="A1418" s="35">
        <f>IF(I1418&lt;&gt;"",1+MAX($A$1:A1417),"")</f>
        <v>1002</v>
      </c>
      <c r="B1418" s="37" t="s">
        <v>847</v>
      </c>
      <c r="C1418" s="37" t="s">
        <v>847</v>
      </c>
      <c r="E1418" s="33" t="s">
        <v>962</v>
      </c>
      <c r="F1418" s="6">
        <v>226.71</v>
      </c>
      <c r="G1418" s="1">
        <v>0.1</v>
      </c>
      <c r="H1418" s="2">
        <f>F1418*(1+G1418)</f>
        <v>249.38100000000003</v>
      </c>
      <c r="I1418" s="15" t="s">
        <v>27</v>
      </c>
      <c r="J1418" s="93">
        <v>35.699999999999996</v>
      </c>
      <c r="K1418" s="94">
        <f>J1418*H1418</f>
        <v>8902.9017000000003</v>
      </c>
      <c r="L1418" s="94">
        <v>49.3</v>
      </c>
      <c r="M1418" s="94">
        <f>L1418*H1418</f>
        <v>12294.4833</v>
      </c>
      <c r="N1418" s="93">
        <v>85</v>
      </c>
      <c r="O1418" s="4">
        <f>N1418*H1418</f>
        <v>21197.385000000002</v>
      </c>
      <c r="P1418" s="9"/>
    </row>
    <row r="1419" spans="1:16" s="8" customFormat="1" ht="14.4" x14ac:dyDescent="0.25">
      <c r="A1419" s="35">
        <f>IF(I1419&lt;&gt;"",1+MAX($A$1:A1418),"")</f>
        <v>1003</v>
      </c>
      <c r="B1419" s="37" t="s">
        <v>847</v>
      </c>
      <c r="C1419" s="37" t="s">
        <v>847</v>
      </c>
      <c r="E1419" s="33" t="s">
        <v>968</v>
      </c>
      <c r="F1419" s="6">
        <v>256.23</v>
      </c>
      <c r="G1419" s="1">
        <v>0.1</v>
      </c>
      <c r="H1419" s="2">
        <f t="shared" ref="H1419:H1421" si="656">F1419*(1+G1419)</f>
        <v>281.85300000000007</v>
      </c>
      <c r="I1419" s="15" t="s">
        <v>27</v>
      </c>
      <c r="J1419" s="93">
        <v>35.699999999999996</v>
      </c>
      <c r="K1419" s="94">
        <f>J1419*H1419</f>
        <v>10062.152100000001</v>
      </c>
      <c r="L1419" s="94">
        <v>49.3</v>
      </c>
      <c r="M1419" s="94">
        <f>L1419*H1419</f>
        <v>13895.352900000002</v>
      </c>
      <c r="N1419" s="93">
        <v>85</v>
      </c>
      <c r="O1419" s="4">
        <f t="shared" ref="O1419:O1421" si="657">N1419*H1419</f>
        <v>23957.505000000005</v>
      </c>
      <c r="P1419" s="9"/>
    </row>
    <row r="1420" spans="1:16" s="8" customFormat="1" ht="14.4" x14ac:dyDescent="0.25">
      <c r="A1420" s="35">
        <f>IF(I1420&lt;&gt;"",1+MAX($A$1:A1419),"")</f>
        <v>1004</v>
      </c>
      <c r="B1420" s="37" t="s">
        <v>847</v>
      </c>
      <c r="C1420" s="37" t="s">
        <v>847</v>
      </c>
      <c r="E1420" s="33" t="s">
        <v>969</v>
      </c>
      <c r="F1420" s="6">
        <v>16.52</v>
      </c>
      <c r="G1420" s="1">
        <v>0.1</v>
      </c>
      <c r="H1420" s="2">
        <f t="shared" si="656"/>
        <v>18.172000000000001</v>
      </c>
      <c r="I1420" s="15" t="s">
        <v>27</v>
      </c>
      <c r="J1420" s="93">
        <v>12.6</v>
      </c>
      <c r="K1420" s="94">
        <f t="shared" ref="K1420" si="658">J1420*H1420</f>
        <v>228.96719999999999</v>
      </c>
      <c r="L1420" s="94">
        <v>17.399999999999999</v>
      </c>
      <c r="M1420" s="94">
        <f t="shared" ref="M1420" si="659">L1420*H1420</f>
        <v>316.19279999999998</v>
      </c>
      <c r="N1420" s="93">
        <v>30</v>
      </c>
      <c r="O1420" s="4">
        <f t="shared" si="657"/>
        <v>545.16</v>
      </c>
      <c r="P1420" s="9"/>
    </row>
    <row r="1421" spans="1:16" s="8" customFormat="1" ht="14.4" x14ac:dyDescent="0.25">
      <c r="A1421" s="35">
        <f>IF(I1421&lt;&gt;"",1+MAX($A$1:A1420),"")</f>
        <v>1005</v>
      </c>
      <c r="B1421" s="37" t="s">
        <v>847</v>
      </c>
      <c r="C1421" s="37" t="s">
        <v>847</v>
      </c>
      <c r="E1421" s="33" t="s">
        <v>970</v>
      </c>
      <c r="F1421" s="6">
        <v>10</v>
      </c>
      <c r="G1421" s="1">
        <v>0.1</v>
      </c>
      <c r="H1421" s="2">
        <f t="shared" si="656"/>
        <v>11</v>
      </c>
      <c r="I1421" s="15" t="s">
        <v>27</v>
      </c>
      <c r="J1421" s="3">
        <v>37.799999999999997</v>
      </c>
      <c r="K1421" s="40">
        <f t="shared" ref="K1421" si="660">J1421*H1421</f>
        <v>415.79999999999995</v>
      </c>
      <c r="L1421" s="40">
        <v>52.199999999999996</v>
      </c>
      <c r="M1421" s="40">
        <f t="shared" ref="M1421" si="661">L1421*H1421</f>
        <v>574.19999999999993</v>
      </c>
      <c r="N1421" s="3">
        <v>90</v>
      </c>
      <c r="O1421" s="4">
        <f t="shared" si="657"/>
        <v>990</v>
      </c>
      <c r="P1421" s="9"/>
    </row>
    <row r="1422" spans="1:16" s="8" customFormat="1" ht="14.4" x14ac:dyDescent="0.25">
      <c r="A1422" s="35" t="str">
        <f>IF(I1422&lt;&gt;"",1+MAX($A$1:A1421),"")</f>
        <v/>
      </c>
      <c r="B1422" s="37"/>
      <c r="C1422" s="37"/>
      <c r="E1422" s="33"/>
      <c r="F1422" s="6"/>
      <c r="G1422" s="1"/>
      <c r="H1422" s="2"/>
      <c r="I1422" s="15"/>
      <c r="J1422" s="3"/>
      <c r="K1422" s="40"/>
      <c r="L1422" s="40"/>
      <c r="M1422" s="40"/>
      <c r="N1422" s="3"/>
      <c r="O1422" s="4"/>
      <c r="P1422" s="9"/>
    </row>
    <row r="1423" spans="1:16" s="8" customFormat="1" ht="14.4" x14ac:dyDescent="0.25">
      <c r="A1423" s="35">
        <f>IF(I1423&lt;&gt;"",1+MAX($A$1:A1422),"")</f>
        <v>1006</v>
      </c>
      <c r="B1423" s="37" t="s">
        <v>847</v>
      </c>
      <c r="C1423" s="37" t="s">
        <v>847</v>
      </c>
      <c r="E1423" s="33" t="s">
        <v>967</v>
      </c>
      <c r="F1423" s="6">
        <f>5.01*0.5</f>
        <v>2.5049999999999999</v>
      </c>
      <c r="G1423" s="1">
        <v>0.1</v>
      </c>
      <c r="H1423" s="2">
        <f t="shared" ref="H1423:H1434" si="662">F1423*(1+G1423)</f>
        <v>2.7555000000000001</v>
      </c>
      <c r="I1423" s="15" t="s">
        <v>27</v>
      </c>
      <c r="J1423" s="93">
        <v>14.7</v>
      </c>
      <c r="K1423" s="94">
        <f t="shared" ref="K1423:K1428" si="663">J1423*H1423</f>
        <v>40.505850000000002</v>
      </c>
      <c r="L1423" s="94">
        <v>20.299999999999997</v>
      </c>
      <c r="M1423" s="94">
        <f t="shared" ref="M1423:M1428" si="664">L1423*H1423</f>
        <v>55.936649999999993</v>
      </c>
      <c r="N1423" s="93">
        <v>35</v>
      </c>
      <c r="O1423" s="4">
        <f t="shared" ref="O1423:O1434" si="665">N1423*H1423</f>
        <v>96.442499999999995</v>
      </c>
      <c r="P1423" s="9"/>
    </row>
    <row r="1424" spans="1:16" s="8" customFormat="1" ht="14.4" x14ac:dyDescent="0.25">
      <c r="A1424" s="35">
        <f>IF(I1424&lt;&gt;"",1+MAX($A$1:A1423),"")</f>
        <v>1007</v>
      </c>
      <c r="B1424" s="37" t="s">
        <v>847</v>
      </c>
      <c r="C1424" s="37" t="s">
        <v>847</v>
      </c>
      <c r="E1424" s="33" t="s">
        <v>971</v>
      </c>
      <c r="F1424" s="6">
        <v>9.02</v>
      </c>
      <c r="G1424" s="1">
        <v>0.1</v>
      </c>
      <c r="H1424" s="2">
        <f t="shared" si="662"/>
        <v>9.9220000000000006</v>
      </c>
      <c r="I1424" s="15" t="s">
        <v>28</v>
      </c>
      <c r="J1424" s="91">
        <v>134.4</v>
      </c>
      <c r="K1424" s="92">
        <f t="shared" si="663"/>
        <v>1333.5168000000001</v>
      </c>
      <c r="L1424" s="92">
        <v>185.6</v>
      </c>
      <c r="M1424" s="92">
        <f t="shared" si="664"/>
        <v>1841.5232000000001</v>
      </c>
      <c r="N1424" s="91">
        <v>320</v>
      </c>
      <c r="O1424" s="4">
        <f t="shared" si="665"/>
        <v>3175.04</v>
      </c>
      <c r="P1424" s="9"/>
    </row>
    <row r="1425" spans="1:16" s="8" customFormat="1" ht="14.4" x14ac:dyDescent="0.25">
      <c r="A1425" s="35">
        <f>IF(I1425&lt;&gt;"",1+MAX($A$1:A1424),"")</f>
        <v>1008</v>
      </c>
      <c r="B1425" s="37" t="s">
        <v>847</v>
      </c>
      <c r="C1425" s="37" t="s">
        <v>847</v>
      </c>
      <c r="E1425" s="33" t="s">
        <v>972</v>
      </c>
      <c r="F1425" s="6">
        <v>8.2100000000000009</v>
      </c>
      <c r="G1425" s="1">
        <v>0.1</v>
      </c>
      <c r="H1425" s="2">
        <f t="shared" si="662"/>
        <v>9.0310000000000024</v>
      </c>
      <c r="I1425" s="15" t="s">
        <v>28</v>
      </c>
      <c r="J1425" s="91">
        <v>176.4</v>
      </c>
      <c r="K1425" s="92">
        <f t="shared" si="663"/>
        <v>1593.0684000000006</v>
      </c>
      <c r="L1425" s="92">
        <v>243.6</v>
      </c>
      <c r="M1425" s="92">
        <f t="shared" si="664"/>
        <v>2199.9516000000003</v>
      </c>
      <c r="N1425" s="91">
        <v>420</v>
      </c>
      <c r="O1425" s="4">
        <f t="shared" si="665"/>
        <v>3793.0200000000009</v>
      </c>
      <c r="P1425" s="9"/>
    </row>
    <row r="1426" spans="1:16" s="8" customFormat="1" ht="14.4" x14ac:dyDescent="0.25">
      <c r="A1426" s="35">
        <f>IF(I1426&lt;&gt;"",1+MAX($A$1:A1425),"")</f>
        <v>1009</v>
      </c>
      <c r="B1426" s="37" t="s">
        <v>847</v>
      </c>
      <c r="C1426" s="37" t="s">
        <v>847</v>
      </c>
      <c r="E1426" s="33" t="s">
        <v>973</v>
      </c>
      <c r="F1426" s="6">
        <v>12.61</v>
      </c>
      <c r="G1426" s="1">
        <v>0.1</v>
      </c>
      <c r="H1426" s="2">
        <f t="shared" si="662"/>
        <v>13.871</v>
      </c>
      <c r="I1426" s="15" t="s">
        <v>28</v>
      </c>
      <c r="J1426" s="93">
        <v>75.599999999999994</v>
      </c>
      <c r="K1426" s="94">
        <f t="shared" si="663"/>
        <v>1048.6476</v>
      </c>
      <c r="L1426" s="94">
        <v>104.39999999999999</v>
      </c>
      <c r="M1426" s="94">
        <f t="shared" si="664"/>
        <v>1448.1324</v>
      </c>
      <c r="N1426" s="93">
        <v>180</v>
      </c>
      <c r="O1426" s="4">
        <f t="shared" si="665"/>
        <v>2496.7800000000002</v>
      </c>
      <c r="P1426" s="9"/>
    </row>
    <row r="1427" spans="1:16" s="8" customFormat="1" ht="14.4" x14ac:dyDescent="0.25">
      <c r="A1427" s="35">
        <f>IF(I1427&lt;&gt;"",1+MAX($A$1:A1426),"")</f>
        <v>1010</v>
      </c>
      <c r="B1427" s="37" t="s">
        <v>847</v>
      </c>
      <c r="C1427" s="37" t="s">
        <v>847</v>
      </c>
      <c r="E1427" s="33" t="s">
        <v>974</v>
      </c>
      <c r="F1427" s="6">
        <v>8.93</v>
      </c>
      <c r="G1427" s="1">
        <v>0.1</v>
      </c>
      <c r="H1427" s="2">
        <f t="shared" si="662"/>
        <v>9.8230000000000004</v>
      </c>
      <c r="I1427" s="15" t="s">
        <v>28</v>
      </c>
      <c r="J1427" s="93">
        <v>117.6</v>
      </c>
      <c r="K1427" s="94">
        <f t="shared" si="663"/>
        <v>1155.1848</v>
      </c>
      <c r="L1427" s="94">
        <v>162.39999999999998</v>
      </c>
      <c r="M1427" s="94">
        <f t="shared" si="664"/>
        <v>1595.2551999999998</v>
      </c>
      <c r="N1427" s="93">
        <v>280</v>
      </c>
      <c r="O1427" s="4">
        <f t="shared" si="665"/>
        <v>2750.44</v>
      </c>
      <c r="P1427" s="9"/>
    </row>
    <row r="1428" spans="1:16" s="8" customFormat="1" ht="14.4" x14ac:dyDescent="0.25">
      <c r="A1428" s="35">
        <f>IF(I1428&lt;&gt;"",1+MAX($A$1:A1427),"")</f>
        <v>1011</v>
      </c>
      <c r="B1428" s="37" t="s">
        <v>847</v>
      </c>
      <c r="C1428" s="37" t="s">
        <v>847</v>
      </c>
      <c r="E1428" s="33" t="s">
        <v>975</v>
      </c>
      <c r="F1428" s="6">
        <v>3.31</v>
      </c>
      <c r="G1428" s="1">
        <v>0.1</v>
      </c>
      <c r="H1428" s="2">
        <f t="shared" si="662"/>
        <v>3.6410000000000005</v>
      </c>
      <c r="I1428" s="15" t="s">
        <v>28</v>
      </c>
      <c r="J1428" s="93">
        <v>100.8</v>
      </c>
      <c r="K1428" s="94">
        <f t="shared" si="663"/>
        <v>367.01280000000003</v>
      </c>
      <c r="L1428" s="94">
        <v>139.19999999999999</v>
      </c>
      <c r="M1428" s="94">
        <f t="shared" si="664"/>
        <v>506.8272</v>
      </c>
      <c r="N1428" s="93">
        <v>240</v>
      </c>
      <c r="O1428" s="4">
        <f t="shared" si="665"/>
        <v>873.84000000000015</v>
      </c>
      <c r="P1428" s="9"/>
    </row>
    <row r="1429" spans="1:16" s="8" customFormat="1" ht="14.4" x14ac:dyDescent="0.25">
      <c r="A1429" s="35">
        <f>IF(I1429&lt;&gt;"",1+MAX($A$1:A1428),"")</f>
        <v>1012</v>
      </c>
      <c r="B1429" s="37" t="s">
        <v>847</v>
      </c>
      <c r="C1429" s="37" t="s">
        <v>847</v>
      </c>
      <c r="E1429" s="33" t="s">
        <v>976</v>
      </c>
      <c r="F1429" s="6">
        <v>6.3</v>
      </c>
      <c r="G1429" s="1">
        <v>0.1</v>
      </c>
      <c r="H1429" s="2">
        <f t="shared" si="662"/>
        <v>6.9300000000000006</v>
      </c>
      <c r="I1429" s="15" t="s">
        <v>28</v>
      </c>
      <c r="J1429" s="93">
        <v>115.5</v>
      </c>
      <c r="K1429" s="94">
        <f t="shared" ref="K1429" si="666">J1429*H1429</f>
        <v>800.41500000000008</v>
      </c>
      <c r="L1429" s="94">
        <v>159.5</v>
      </c>
      <c r="M1429" s="94">
        <f t="shared" ref="M1429:M1432" si="667">L1429*H1429</f>
        <v>1105.335</v>
      </c>
      <c r="N1429" s="93">
        <v>275</v>
      </c>
      <c r="O1429" s="4">
        <f t="shared" si="665"/>
        <v>1905.7500000000002</v>
      </c>
      <c r="P1429" s="9"/>
    </row>
    <row r="1430" spans="1:16" s="8" customFormat="1" ht="14.4" x14ac:dyDescent="0.25">
      <c r="A1430" s="35">
        <f>IF(I1430&lt;&gt;"",1+MAX($A$1:A1429),"")</f>
        <v>1013</v>
      </c>
      <c r="B1430" s="37" t="s">
        <v>847</v>
      </c>
      <c r="C1430" s="37" t="s">
        <v>847</v>
      </c>
      <c r="E1430" s="33" t="s">
        <v>977</v>
      </c>
      <c r="F1430" s="6">
        <v>4.76</v>
      </c>
      <c r="G1430" s="1">
        <v>0.1</v>
      </c>
      <c r="H1430" s="2">
        <f t="shared" si="662"/>
        <v>5.2359999999999998</v>
      </c>
      <c r="I1430" s="15" t="s">
        <v>28</v>
      </c>
      <c r="J1430" s="93">
        <v>126</v>
      </c>
      <c r="K1430" s="94">
        <f t="shared" ref="K1430:K1431" si="668">J1430*H1430</f>
        <v>659.73599999999999</v>
      </c>
      <c r="L1430" s="94">
        <v>174</v>
      </c>
      <c r="M1430" s="92">
        <f t="shared" si="667"/>
        <v>911.06399999999996</v>
      </c>
      <c r="N1430" s="91">
        <v>300</v>
      </c>
      <c r="O1430" s="4">
        <f t="shared" si="665"/>
        <v>1570.8</v>
      </c>
      <c r="P1430" s="9"/>
    </row>
    <row r="1431" spans="1:16" s="8" customFormat="1" ht="14.4" x14ac:dyDescent="0.25">
      <c r="A1431" s="35">
        <f>IF(I1431&lt;&gt;"",1+MAX($A$1:A1430),"")</f>
        <v>1014</v>
      </c>
      <c r="B1431" s="37" t="s">
        <v>847</v>
      </c>
      <c r="C1431" s="37" t="s">
        <v>847</v>
      </c>
      <c r="E1431" s="33" t="s">
        <v>978</v>
      </c>
      <c r="F1431" s="6">
        <v>6.96</v>
      </c>
      <c r="G1431" s="1">
        <v>0.1</v>
      </c>
      <c r="H1431" s="2">
        <f t="shared" si="662"/>
        <v>7.6560000000000006</v>
      </c>
      <c r="I1431" s="15" t="s">
        <v>28</v>
      </c>
      <c r="J1431" s="91">
        <v>58.8</v>
      </c>
      <c r="K1431" s="92">
        <f t="shared" si="668"/>
        <v>450.1728</v>
      </c>
      <c r="L1431" s="92">
        <v>81.199999999999989</v>
      </c>
      <c r="M1431" s="92">
        <f t="shared" si="667"/>
        <v>621.66719999999998</v>
      </c>
      <c r="N1431" s="91">
        <v>140</v>
      </c>
      <c r="O1431" s="4">
        <f t="shared" si="665"/>
        <v>1071.8400000000001</v>
      </c>
      <c r="P1431" s="9"/>
    </row>
    <row r="1432" spans="1:16" s="8" customFormat="1" ht="14.4" x14ac:dyDescent="0.25">
      <c r="A1432" s="35">
        <f>IF(I1432&lt;&gt;"",1+MAX($A$1:A1431),"")</f>
        <v>1015</v>
      </c>
      <c r="B1432" s="37" t="s">
        <v>847</v>
      </c>
      <c r="C1432" s="37" t="s">
        <v>847</v>
      </c>
      <c r="E1432" s="33" t="s">
        <v>979</v>
      </c>
      <c r="F1432" s="6">
        <v>4.2300000000000004</v>
      </c>
      <c r="G1432" s="1">
        <v>0.1</v>
      </c>
      <c r="H1432" s="2">
        <f t="shared" si="662"/>
        <v>4.6530000000000005</v>
      </c>
      <c r="I1432" s="15" t="s">
        <v>28</v>
      </c>
      <c r="J1432" s="93">
        <v>46.199999999999996</v>
      </c>
      <c r="K1432" s="94">
        <f t="shared" ref="K1432" si="669">J1432*H1432</f>
        <v>214.96860000000001</v>
      </c>
      <c r="L1432" s="94">
        <v>63.8</v>
      </c>
      <c r="M1432" s="92">
        <f t="shared" si="667"/>
        <v>296.8614</v>
      </c>
      <c r="N1432" s="91">
        <v>110</v>
      </c>
      <c r="O1432" s="4">
        <f t="shared" si="665"/>
        <v>511.83000000000004</v>
      </c>
      <c r="P1432" s="9"/>
    </row>
    <row r="1433" spans="1:16" s="8" customFormat="1" ht="14.4" x14ac:dyDescent="0.25">
      <c r="A1433" s="35">
        <f>IF(I1433&lt;&gt;"",1+MAX($A$1:A1432),"")</f>
        <v>1016</v>
      </c>
      <c r="B1433" s="37" t="s">
        <v>847</v>
      </c>
      <c r="C1433" s="37" t="s">
        <v>847</v>
      </c>
      <c r="E1433" s="33" t="s">
        <v>980</v>
      </c>
      <c r="F1433" s="6">
        <v>5.01</v>
      </c>
      <c r="G1433" s="1">
        <v>0.1</v>
      </c>
      <c r="H1433" s="2">
        <f t="shared" si="662"/>
        <v>5.5110000000000001</v>
      </c>
      <c r="I1433" s="15" t="s">
        <v>28</v>
      </c>
      <c r="J1433" s="93">
        <v>46.199999999999996</v>
      </c>
      <c r="K1433" s="94">
        <f t="shared" ref="K1433" si="670">J1433*H1433</f>
        <v>254.60819999999998</v>
      </c>
      <c r="L1433" s="94">
        <v>63.8</v>
      </c>
      <c r="M1433" s="92">
        <f t="shared" ref="M1433" si="671">L1433*H1433</f>
        <v>351.60179999999997</v>
      </c>
      <c r="N1433" s="91">
        <v>110</v>
      </c>
      <c r="O1433" s="4">
        <f t="shared" si="665"/>
        <v>606.21</v>
      </c>
      <c r="P1433" s="9"/>
    </row>
    <row r="1434" spans="1:16" s="8" customFormat="1" ht="14.4" x14ac:dyDescent="0.25">
      <c r="A1434" s="35">
        <f>IF(I1434&lt;&gt;"",1+MAX($A$1:A1433),"")</f>
        <v>1017</v>
      </c>
      <c r="B1434" s="37" t="s">
        <v>847</v>
      </c>
      <c r="C1434" s="37" t="s">
        <v>847</v>
      </c>
      <c r="E1434" s="33" t="s">
        <v>981</v>
      </c>
      <c r="F1434" s="6">
        <v>8.52</v>
      </c>
      <c r="G1434" s="1">
        <v>0.1</v>
      </c>
      <c r="H1434" s="2">
        <f t="shared" si="662"/>
        <v>9.3719999999999999</v>
      </c>
      <c r="I1434" s="15" t="s">
        <v>28</v>
      </c>
      <c r="J1434" s="93">
        <v>54.6</v>
      </c>
      <c r="K1434" s="94">
        <f t="shared" ref="K1434" si="672">J1434*H1434</f>
        <v>511.71120000000002</v>
      </c>
      <c r="L1434" s="94">
        <v>75.399999999999991</v>
      </c>
      <c r="M1434" s="92">
        <f t="shared" ref="M1434:M1441" si="673">L1434*H1434</f>
        <v>706.64879999999994</v>
      </c>
      <c r="N1434" s="91">
        <v>130</v>
      </c>
      <c r="O1434" s="4">
        <f t="shared" si="665"/>
        <v>1218.3599999999999</v>
      </c>
      <c r="P1434" s="9"/>
    </row>
    <row r="1435" spans="1:16" s="8" customFormat="1" ht="14.4" x14ac:dyDescent="0.25">
      <c r="A1435" s="35">
        <f>IF(I1435&lt;&gt;"",1+MAX($A$1:A1434),"")</f>
        <v>1018</v>
      </c>
      <c r="B1435" s="37" t="s">
        <v>847</v>
      </c>
      <c r="C1435" s="37" t="s">
        <v>847</v>
      </c>
      <c r="E1435" s="33" t="s">
        <v>982</v>
      </c>
      <c r="F1435" s="6">
        <v>11.31</v>
      </c>
      <c r="G1435" s="1">
        <v>0.1</v>
      </c>
      <c r="H1435" s="2">
        <f t="shared" si="652"/>
        <v>12.441000000000001</v>
      </c>
      <c r="I1435" s="15" t="s">
        <v>28</v>
      </c>
      <c r="J1435" s="93">
        <v>56.699999999999996</v>
      </c>
      <c r="K1435" s="94">
        <f t="shared" ref="K1435:K1441" si="674">J1435*H1435</f>
        <v>705.40469999999993</v>
      </c>
      <c r="L1435" s="94">
        <v>78.3</v>
      </c>
      <c r="M1435" s="92">
        <f t="shared" si="673"/>
        <v>974.13030000000003</v>
      </c>
      <c r="N1435" s="91">
        <v>135</v>
      </c>
      <c r="O1435" s="4">
        <f t="shared" si="655"/>
        <v>1679.5350000000001</v>
      </c>
      <c r="P1435" s="9"/>
    </row>
    <row r="1436" spans="1:16" s="8" customFormat="1" ht="14.4" x14ac:dyDescent="0.25">
      <c r="A1436" s="35">
        <f>IF(I1436&lt;&gt;"",1+MAX($A$1:A1435),"")</f>
        <v>1019</v>
      </c>
      <c r="B1436" s="37" t="s">
        <v>847</v>
      </c>
      <c r="C1436" s="37" t="s">
        <v>847</v>
      </c>
      <c r="E1436" s="33" t="s">
        <v>983</v>
      </c>
      <c r="F1436" s="6">
        <v>21.13</v>
      </c>
      <c r="G1436" s="1">
        <v>0.1</v>
      </c>
      <c r="H1436" s="2">
        <f t="shared" si="652"/>
        <v>23.243000000000002</v>
      </c>
      <c r="I1436" s="15" t="s">
        <v>28</v>
      </c>
      <c r="J1436" s="93">
        <v>58.8</v>
      </c>
      <c r="K1436" s="94">
        <f t="shared" si="674"/>
        <v>1366.6884</v>
      </c>
      <c r="L1436" s="94">
        <v>81.199999999999989</v>
      </c>
      <c r="M1436" s="94">
        <f t="shared" si="673"/>
        <v>1887.3316</v>
      </c>
      <c r="N1436" s="93">
        <v>140</v>
      </c>
      <c r="O1436" s="4">
        <f t="shared" si="655"/>
        <v>3254.0200000000004</v>
      </c>
      <c r="P1436" s="9"/>
    </row>
    <row r="1437" spans="1:16" s="8" customFormat="1" ht="14.4" x14ac:dyDescent="0.25">
      <c r="A1437" s="35">
        <f>IF(I1437&lt;&gt;"",1+MAX($A$1:A1436),"")</f>
        <v>1020</v>
      </c>
      <c r="B1437" s="37" t="s">
        <v>847</v>
      </c>
      <c r="C1437" s="37" t="s">
        <v>847</v>
      </c>
      <c r="E1437" s="33" t="s">
        <v>984</v>
      </c>
      <c r="F1437" s="6">
        <v>4.21</v>
      </c>
      <c r="G1437" s="1">
        <v>0.1</v>
      </c>
      <c r="H1437" s="2">
        <f t="shared" si="652"/>
        <v>4.6310000000000002</v>
      </c>
      <c r="I1437" s="15" t="s">
        <v>28</v>
      </c>
      <c r="J1437" s="93">
        <v>50.4</v>
      </c>
      <c r="K1437" s="94">
        <f t="shared" si="674"/>
        <v>233.4024</v>
      </c>
      <c r="L1437" s="94">
        <v>69.599999999999994</v>
      </c>
      <c r="M1437" s="94">
        <f t="shared" si="673"/>
        <v>322.31759999999997</v>
      </c>
      <c r="N1437" s="93">
        <v>120</v>
      </c>
      <c r="O1437" s="4">
        <f t="shared" si="655"/>
        <v>555.72</v>
      </c>
      <c r="P1437" s="9"/>
    </row>
    <row r="1438" spans="1:16" s="8" customFormat="1" ht="14.4" x14ac:dyDescent="0.25">
      <c r="A1438" s="35">
        <f>IF(I1438&lt;&gt;"",1+MAX($A$1:A1437),"")</f>
        <v>1021</v>
      </c>
      <c r="B1438" s="37" t="s">
        <v>847</v>
      </c>
      <c r="C1438" s="37" t="s">
        <v>847</v>
      </c>
      <c r="E1438" s="33" t="s">
        <v>965</v>
      </c>
      <c r="F1438" s="6">
        <v>4.37</v>
      </c>
      <c r="G1438" s="1">
        <v>0.1</v>
      </c>
      <c r="H1438" s="2">
        <f t="shared" si="652"/>
        <v>4.8070000000000004</v>
      </c>
      <c r="I1438" s="15" t="s">
        <v>28</v>
      </c>
      <c r="J1438" s="93">
        <v>75.599999999999994</v>
      </c>
      <c r="K1438" s="94">
        <f t="shared" si="674"/>
        <v>363.4092</v>
      </c>
      <c r="L1438" s="94">
        <v>104.39999999999999</v>
      </c>
      <c r="M1438" s="94">
        <f t="shared" si="673"/>
        <v>501.85079999999999</v>
      </c>
      <c r="N1438" s="93">
        <v>180</v>
      </c>
      <c r="O1438" s="4">
        <f t="shared" si="655"/>
        <v>865.2600000000001</v>
      </c>
      <c r="P1438" s="9"/>
    </row>
    <row r="1439" spans="1:16" s="8" customFormat="1" ht="14.4" x14ac:dyDescent="0.25">
      <c r="A1439" s="35">
        <f>IF(I1439&lt;&gt;"",1+MAX($A$1:A1438),"")</f>
        <v>1022</v>
      </c>
      <c r="B1439" s="37" t="s">
        <v>847</v>
      </c>
      <c r="C1439" s="37" t="s">
        <v>847</v>
      </c>
      <c r="E1439" s="33" t="s">
        <v>985</v>
      </c>
      <c r="F1439" s="6">
        <v>4</v>
      </c>
      <c r="G1439" s="1">
        <v>0.1</v>
      </c>
      <c r="H1439" s="2">
        <f t="shared" si="652"/>
        <v>4.4000000000000004</v>
      </c>
      <c r="I1439" s="15" t="s">
        <v>28</v>
      </c>
      <c r="J1439" s="93">
        <v>140.69999999999999</v>
      </c>
      <c r="K1439" s="94">
        <f t="shared" si="674"/>
        <v>619.08000000000004</v>
      </c>
      <c r="L1439" s="94">
        <v>194.29999999999998</v>
      </c>
      <c r="M1439" s="94">
        <f t="shared" si="673"/>
        <v>854.92</v>
      </c>
      <c r="N1439" s="93">
        <v>335</v>
      </c>
      <c r="O1439" s="4">
        <f t="shared" si="655"/>
        <v>1474.0000000000002</v>
      </c>
      <c r="P1439" s="9"/>
    </row>
    <row r="1440" spans="1:16" s="8" customFormat="1" ht="14.4" x14ac:dyDescent="0.25">
      <c r="A1440" s="35">
        <f>IF(I1440&lt;&gt;"",1+MAX($A$1:A1439),"")</f>
        <v>1023</v>
      </c>
      <c r="B1440" s="37" t="s">
        <v>847</v>
      </c>
      <c r="C1440" s="37" t="s">
        <v>847</v>
      </c>
      <c r="E1440" s="33" t="s">
        <v>986</v>
      </c>
      <c r="F1440" s="6">
        <v>83.31</v>
      </c>
      <c r="G1440" s="1">
        <v>0.1</v>
      </c>
      <c r="H1440" s="2">
        <f t="shared" si="652"/>
        <v>91.641000000000005</v>
      </c>
      <c r="I1440" s="15" t="s">
        <v>28</v>
      </c>
      <c r="J1440" s="93">
        <v>117.6</v>
      </c>
      <c r="K1440" s="94">
        <f t="shared" si="674"/>
        <v>10776.981600000001</v>
      </c>
      <c r="L1440" s="94">
        <v>162.39999999999998</v>
      </c>
      <c r="M1440" s="94">
        <f t="shared" si="673"/>
        <v>14882.498399999999</v>
      </c>
      <c r="N1440" s="93">
        <v>280</v>
      </c>
      <c r="O1440" s="4">
        <f t="shared" si="655"/>
        <v>25659.480000000003</v>
      </c>
      <c r="P1440" s="9"/>
    </row>
    <row r="1441" spans="1:16" s="8" customFormat="1" ht="14.4" x14ac:dyDescent="0.25">
      <c r="A1441" s="35">
        <f>IF(I1441&lt;&gt;"",1+MAX($A$1:A1440),"")</f>
        <v>1024</v>
      </c>
      <c r="B1441" s="37" t="s">
        <v>847</v>
      </c>
      <c r="C1441" s="37" t="s">
        <v>847</v>
      </c>
      <c r="E1441" s="33" t="s">
        <v>966</v>
      </c>
      <c r="F1441" s="6">
        <v>9.2200000000000006</v>
      </c>
      <c r="G1441" s="1">
        <v>0.1</v>
      </c>
      <c r="H1441" s="2">
        <f t="shared" si="652"/>
        <v>10.142000000000001</v>
      </c>
      <c r="I1441" s="15" t="s">
        <v>28</v>
      </c>
      <c r="J1441" s="93">
        <v>92.399999999999991</v>
      </c>
      <c r="K1441" s="94">
        <f t="shared" si="674"/>
        <v>937.12080000000003</v>
      </c>
      <c r="L1441" s="94">
        <v>127.6</v>
      </c>
      <c r="M1441" s="94">
        <f t="shared" si="673"/>
        <v>1294.1192000000001</v>
      </c>
      <c r="N1441" s="93">
        <v>220</v>
      </c>
      <c r="O1441" s="4">
        <f t="shared" si="655"/>
        <v>2231.2400000000002</v>
      </c>
      <c r="P1441" s="9"/>
    </row>
    <row r="1442" spans="1:16" s="8" customFormat="1" ht="14.4" x14ac:dyDescent="0.25">
      <c r="A1442" s="35">
        <f>IF(I1442&lt;&gt;"",1+MAX($A$1:A1441),"")</f>
        <v>1025</v>
      </c>
      <c r="B1442" s="37" t="s">
        <v>847</v>
      </c>
      <c r="C1442" s="37" t="s">
        <v>847</v>
      </c>
      <c r="E1442" s="33" t="s">
        <v>987</v>
      </c>
      <c r="F1442" s="6">
        <v>5</v>
      </c>
      <c r="G1442" s="1">
        <v>0.1</v>
      </c>
      <c r="H1442" s="2">
        <f t="shared" si="652"/>
        <v>5.5</v>
      </c>
      <c r="I1442" s="15" t="s">
        <v>28</v>
      </c>
      <c r="J1442" s="3">
        <v>50.4</v>
      </c>
      <c r="K1442" s="40">
        <f t="shared" ref="K1442:K1443" si="675">J1442*H1442</f>
        <v>277.2</v>
      </c>
      <c r="L1442" s="40">
        <v>69.599999999999994</v>
      </c>
      <c r="M1442" s="40">
        <f t="shared" ref="M1442:M1443" si="676">L1442*H1442</f>
        <v>382.79999999999995</v>
      </c>
      <c r="N1442" s="3">
        <v>120</v>
      </c>
      <c r="O1442" s="4">
        <f t="shared" si="655"/>
        <v>660</v>
      </c>
      <c r="P1442" s="9"/>
    </row>
    <row r="1443" spans="1:16" s="8" customFormat="1" ht="14.4" x14ac:dyDescent="0.25">
      <c r="A1443" s="35">
        <f>IF(I1443&lt;&gt;"",1+MAX($A$1:A1442),"")</f>
        <v>1026</v>
      </c>
      <c r="B1443" s="37" t="s">
        <v>847</v>
      </c>
      <c r="C1443" s="37" t="s">
        <v>847</v>
      </c>
      <c r="E1443" s="33" t="s">
        <v>988</v>
      </c>
      <c r="F1443" s="6">
        <v>10.66</v>
      </c>
      <c r="G1443" s="1">
        <v>0.1</v>
      </c>
      <c r="H1443" s="2">
        <f t="shared" si="652"/>
        <v>11.726000000000001</v>
      </c>
      <c r="I1443" s="15" t="s">
        <v>28</v>
      </c>
      <c r="J1443" s="3">
        <v>10.08</v>
      </c>
      <c r="K1443" s="40">
        <f t="shared" si="675"/>
        <v>118.19808</v>
      </c>
      <c r="L1443" s="40">
        <v>13.919999999999998</v>
      </c>
      <c r="M1443" s="40">
        <f t="shared" si="676"/>
        <v>163.22592</v>
      </c>
      <c r="N1443" s="3">
        <v>24</v>
      </c>
      <c r="O1443" s="4">
        <f t="shared" si="655"/>
        <v>281.42400000000004</v>
      </c>
      <c r="P1443" s="9"/>
    </row>
    <row r="1444" spans="1:16" s="8" customFormat="1" ht="14.4" x14ac:dyDescent="0.25">
      <c r="A1444" s="35" t="str">
        <f>IF(I1444&lt;&gt;"",1+MAX($A$1:A1443),"")</f>
        <v/>
      </c>
      <c r="B1444" s="37"/>
      <c r="C1444" s="37"/>
      <c r="E1444" s="33"/>
      <c r="F1444" s="6"/>
      <c r="G1444" s="1"/>
      <c r="H1444" s="2"/>
      <c r="I1444" s="15"/>
      <c r="J1444" s="3"/>
      <c r="K1444" s="40"/>
      <c r="L1444" s="40"/>
      <c r="M1444" s="40"/>
      <c r="N1444" s="3"/>
      <c r="O1444" s="4"/>
      <c r="P1444" s="9"/>
    </row>
    <row r="1445" spans="1:16" ht="18" x14ac:dyDescent="0.25">
      <c r="A1445" s="35" t="str">
        <f>IF(I1445&lt;&gt;"",1+MAX($A$1:A1444),"")</f>
        <v/>
      </c>
      <c r="B1445" s="66"/>
      <c r="C1445" s="67"/>
      <c r="D1445" s="23"/>
      <c r="E1445" s="58" t="s">
        <v>628</v>
      </c>
      <c r="F1445" s="6"/>
      <c r="G1445" s="8"/>
      <c r="H1445" s="8"/>
      <c r="J1445" s="40"/>
      <c r="K1445" s="40"/>
      <c r="L1445" s="40"/>
      <c r="M1445" s="40"/>
      <c r="N1445" s="8"/>
      <c r="O1445" s="8"/>
      <c r="P1445" s="25"/>
    </row>
    <row r="1446" spans="1:16" s="8" customFormat="1" ht="14.4" x14ac:dyDescent="0.25">
      <c r="A1446" s="35">
        <f>IF(I1446&lt;&gt;"",1+MAX($A$1:A1445),"")</f>
        <v>1027</v>
      </c>
      <c r="B1446" s="37" t="s">
        <v>989</v>
      </c>
      <c r="C1446" s="37" t="s">
        <v>989</v>
      </c>
      <c r="E1446" s="33" t="s">
        <v>962</v>
      </c>
      <c r="F1446" s="6">
        <v>34.69</v>
      </c>
      <c r="G1446" s="1">
        <v>0.1</v>
      </c>
      <c r="H1446" s="2">
        <f>F1446*(1+G1446)</f>
        <v>38.158999999999999</v>
      </c>
      <c r="I1446" s="15" t="s">
        <v>27</v>
      </c>
      <c r="J1446" s="93">
        <v>35.699999999999996</v>
      </c>
      <c r="K1446" s="94">
        <f>J1446*H1446</f>
        <v>1362.2762999999998</v>
      </c>
      <c r="L1446" s="94">
        <v>49.3</v>
      </c>
      <c r="M1446" s="94">
        <f>L1446*H1446</f>
        <v>1881.2386999999999</v>
      </c>
      <c r="N1446" s="93">
        <v>85</v>
      </c>
      <c r="O1446" s="4">
        <f>N1446*H1446</f>
        <v>3243.5149999999999</v>
      </c>
      <c r="P1446" s="9"/>
    </row>
    <row r="1447" spans="1:16" s="8" customFormat="1" ht="14.4" x14ac:dyDescent="0.25">
      <c r="A1447" s="35">
        <f>IF(I1447&lt;&gt;"",1+MAX($A$1:A1446),"")</f>
        <v>1028</v>
      </c>
      <c r="B1447" s="37" t="s">
        <v>989</v>
      </c>
      <c r="C1447" s="37" t="s">
        <v>989</v>
      </c>
      <c r="E1447" s="33" t="s">
        <v>968</v>
      </c>
      <c r="F1447" s="6">
        <v>91.37</v>
      </c>
      <c r="G1447" s="1">
        <v>0.1</v>
      </c>
      <c r="H1447" s="2">
        <f t="shared" ref="H1447:H1448" si="677">F1447*(1+G1447)</f>
        <v>100.50700000000002</v>
      </c>
      <c r="I1447" s="15" t="s">
        <v>27</v>
      </c>
      <c r="J1447" s="93">
        <v>35.699999999999996</v>
      </c>
      <c r="K1447" s="94">
        <f>J1447*H1447</f>
        <v>3588.0999000000002</v>
      </c>
      <c r="L1447" s="94">
        <v>49.3</v>
      </c>
      <c r="M1447" s="94">
        <f>L1447*H1447</f>
        <v>4954.995100000001</v>
      </c>
      <c r="N1447" s="93">
        <v>85</v>
      </c>
      <c r="O1447" s="4">
        <f t="shared" ref="O1447:O1448" si="678">N1447*H1447</f>
        <v>8543.0950000000012</v>
      </c>
      <c r="P1447" s="9"/>
    </row>
    <row r="1448" spans="1:16" s="8" customFormat="1" ht="14.4" x14ac:dyDescent="0.25">
      <c r="A1448" s="35">
        <f>IF(I1448&lt;&gt;"",1+MAX($A$1:A1447),"")</f>
        <v>1029</v>
      </c>
      <c r="B1448" s="37" t="s">
        <v>989</v>
      </c>
      <c r="C1448" s="37" t="s">
        <v>989</v>
      </c>
      <c r="E1448" s="33" t="s">
        <v>990</v>
      </c>
      <c r="F1448" s="6">
        <v>19.78</v>
      </c>
      <c r="G1448" s="1">
        <v>0.1</v>
      </c>
      <c r="H1448" s="2">
        <f t="shared" si="677"/>
        <v>21.758000000000003</v>
      </c>
      <c r="I1448" s="15" t="s">
        <v>27</v>
      </c>
      <c r="J1448" s="95">
        <v>8.48</v>
      </c>
      <c r="K1448" s="96">
        <f t="shared" ref="K1448" si="679">J1448*H1448</f>
        <v>184.50784000000004</v>
      </c>
      <c r="L1448" s="96">
        <v>7.52</v>
      </c>
      <c r="M1448" s="96">
        <f t="shared" ref="M1448" si="680">L1448*H1448</f>
        <v>163.62016</v>
      </c>
      <c r="N1448" s="95">
        <v>16</v>
      </c>
      <c r="O1448" s="4">
        <f t="shared" si="678"/>
        <v>348.12800000000004</v>
      </c>
      <c r="P1448" s="9"/>
    </row>
    <row r="1449" spans="1:16" s="8" customFormat="1" ht="14.4" x14ac:dyDescent="0.25">
      <c r="A1449" s="35" t="str">
        <f>IF(I1449&lt;&gt;"",1+MAX($A$1:A1448),"")</f>
        <v/>
      </c>
      <c r="B1449" s="37"/>
      <c r="C1449" s="37"/>
      <c r="E1449" s="33"/>
      <c r="F1449" s="6"/>
      <c r="G1449" s="1"/>
      <c r="H1449" s="2"/>
      <c r="I1449" s="15"/>
      <c r="J1449" s="3"/>
      <c r="K1449" s="40"/>
      <c r="L1449" s="40"/>
      <c r="M1449" s="40"/>
      <c r="N1449" s="3"/>
      <c r="O1449" s="4"/>
      <c r="P1449" s="9"/>
    </row>
    <row r="1450" spans="1:16" s="8" customFormat="1" ht="14.4" x14ac:dyDescent="0.25">
      <c r="A1450" s="35">
        <f>IF(I1450&lt;&gt;"",1+MAX($A$1:A1449),"")</f>
        <v>1030</v>
      </c>
      <c r="B1450" s="37" t="s">
        <v>989</v>
      </c>
      <c r="C1450" s="37" t="s">
        <v>989</v>
      </c>
      <c r="E1450" s="33" t="s">
        <v>991</v>
      </c>
      <c r="F1450" s="6">
        <v>1.42</v>
      </c>
      <c r="G1450" s="1">
        <v>0.1</v>
      </c>
      <c r="H1450" s="2">
        <f t="shared" ref="H1450:H1459" si="681">F1450*(1+G1450)</f>
        <v>1.5620000000000001</v>
      </c>
      <c r="I1450" s="15" t="s">
        <v>28</v>
      </c>
      <c r="J1450" s="93">
        <v>147</v>
      </c>
      <c r="K1450" s="94">
        <f t="shared" ref="K1450:K1451" si="682">J1450*H1450</f>
        <v>229.614</v>
      </c>
      <c r="L1450" s="94">
        <v>203</v>
      </c>
      <c r="M1450" s="92">
        <f t="shared" ref="M1450:M1459" si="683">L1450*H1450</f>
        <v>317.08600000000001</v>
      </c>
      <c r="N1450" s="91">
        <v>350</v>
      </c>
      <c r="O1450" s="4">
        <f t="shared" ref="O1450:O1459" si="684">N1450*H1450</f>
        <v>546.70000000000005</v>
      </c>
      <c r="P1450" s="9"/>
    </row>
    <row r="1451" spans="1:16" s="8" customFormat="1" ht="14.4" x14ac:dyDescent="0.25">
      <c r="A1451" s="35">
        <f>IF(I1451&lt;&gt;"",1+MAX($A$1:A1450),"")</f>
        <v>1031</v>
      </c>
      <c r="B1451" s="37" t="s">
        <v>989</v>
      </c>
      <c r="C1451" s="37" t="s">
        <v>989</v>
      </c>
      <c r="E1451" s="33" t="s">
        <v>992</v>
      </c>
      <c r="F1451" s="6">
        <v>3.51</v>
      </c>
      <c r="G1451" s="1">
        <v>0.1</v>
      </c>
      <c r="H1451" s="2">
        <f t="shared" si="681"/>
        <v>3.8610000000000002</v>
      </c>
      <c r="I1451" s="15" t="s">
        <v>28</v>
      </c>
      <c r="J1451" s="93">
        <v>92.399999999999991</v>
      </c>
      <c r="K1451" s="94">
        <f t="shared" si="682"/>
        <v>356.75639999999999</v>
      </c>
      <c r="L1451" s="94">
        <v>127.6</v>
      </c>
      <c r="M1451" s="94">
        <f t="shared" si="683"/>
        <v>492.66360000000003</v>
      </c>
      <c r="N1451" s="93">
        <v>220</v>
      </c>
      <c r="O1451" s="4">
        <f t="shared" si="684"/>
        <v>849.42000000000007</v>
      </c>
      <c r="P1451" s="9"/>
    </row>
    <row r="1452" spans="1:16" s="8" customFormat="1" ht="14.4" x14ac:dyDescent="0.25">
      <c r="A1452" s="35">
        <f>IF(I1452&lt;&gt;"",1+MAX($A$1:A1451),"")</f>
        <v>1032</v>
      </c>
      <c r="B1452" s="37" t="s">
        <v>989</v>
      </c>
      <c r="C1452" s="37" t="s">
        <v>989</v>
      </c>
      <c r="E1452" s="33" t="s">
        <v>993</v>
      </c>
      <c r="F1452" s="6">
        <v>7.89</v>
      </c>
      <c r="G1452" s="1">
        <v>0.1</v>
      </c>
      <c r="H1452" s="2">
        <f t="shared" si="681"/>
        <v>8.6790000000000003</v>
      </c>
      <c r="I1452" s="15" t="s">
        <v>28</v>
      </c>
      <c r="J1452" s="93">
        <v>81.899999999999991</v>
      </c>
      <c r="K1452" s="94">
        <f t="shared" ref="K1452:K1459" si="685">J1452*H1452</f>
        <v>710.81009999999992</v>
      </c>
      <c r="L1452" s="94">
        <v>113.1</v>
      </c>
      <c r="M1452" s="96">
        <f t="shared" si="683"/>
        <v>981.59489999999994</v>
      </c>
      <c r="N1452" s="93">
        <v>195</v>
      </c>
      <c r="O1452" s="4">
        <f t="shared" si="684"/>
        <v>1692.405</v>
      </c>
      <c r="P1452" s="9"/>
    </row>
    <row r="1453" spans="1:16" s="8" customFormat="1" ht="14.4" x14ac:dyDescent="0.25">
      <c r="A1453" s="35">
        <f>IF(I1453&lt;&gt;"",1+MAX($A$1:A1452),"")</f>
        <v>1033</v>
      </c>
      <c r="B1453" s="37" t="s">
        <v>989</v>
      </c>
      <c r="C1453" s="37" t="s">
        <v>989</v>
      </c>
      <c r="E1453" s="33" t="s">
        <v>994</v>
      </c>
      <c r="F1453" s="6">
        <v>2.35</v>
      </c>
      <c r="G1453" s="1">
        <v>0.1</v>
      </c>
      <c r="H1453" s="2">
        <f t="shared" si="681"/>
        <v>2.5850000000000004</v>
      </c>
      <c r="I1453" s="15" t="s">
        <v>28</v>
      </c>
      <c r="J1453" s="93">
        <v>138.6</v>
      </c>
      <c r="K1453" s="94">
        <f t="shared" si="685"/>
        <v>358.28100000000006</v>
      </c>
      <c r="L1453" s="94">
        <v>191.39999999999998</v>
      </c>
      <c r="M1453" s="94">
        <f t="shared" si="683"/>
        <v>494.76900000000001</v>
      </c>
      <c r="N1453" s="93">
        <v>330</v>
      </c>
      <c r="O1453" s="4">
        <f t="shared" si="684"/>
        <v>853.05000000000018</v>
      </c>
      <c r="P1453" s="9"/>
    </row>
    <row r="1454" spans="1:16" s="8" customFormat="1" ht="14.4" x14ac:dyDescent="0.25">
      <c r="A1454" s="35">
        <f>IF(I1454&lt;&gt;"",1+MAX($A$1:A1453),"")</f>
        <v>1034</v>
      </c>
      <c r="B1454" s="37" t="s">
        <v>989</v>
      </c>
      <c r="C1454" s="37" t="s">
        <v>989</v>
      </c>
      <c r="E1454" s="33" t="s">
        <v>995</v>
      </c>
      <c r="F1454" s="6">
        <v>6.78</v>
      </c>
      <c r="G1454" s="1">
        <v>0.1</v>
      </c>
      <c r="H1454" s="2">
        <f t="shared" si="681"/>
        <v>7.4580000000000011</v>
      </c>
      <c r="I1454" s="15" t="s">
        <v>28</v>
      </c>
      <c r="J1454" s="93">
        <v>79.8</v>
      </c>
      <c r="K1454" s="94">
        <f t="shared" si="685"/>
        <v>595.14840000000004</v>
      </c>
      <c r="L1454" s="94">
        <v>110.19999999999999</v>
      </c>
      <c r="M1454" s="94">
        <f t="shared" si="683"/>
        <v>821.87160000000006</v>
      </c>
      <c r="N1454" s="93">
        <v>190</v>
      </c>
      <c r="O1454" s="4">
        <f t="shared" si="684"/>
        <v>1417.0200000000002</v>
      </c>
      <c r="P1454" s="9"/>
    </row>
    <row r="1455" spans="1:16" s="8" customFormat="1" ht="14.4" x14ac:dyDescent="0.25">
      <c r="A1455" s="35">
        <f>IF(I1455&lt;&gt;"",1+MAX($A$1:A1454),"")</f>
        <v>1035</v>
      </c>
      <c r="B1455" s="37" t="s">
        <v>989</v>
      </c>
      <c r="C1455" s="37" t="s">
        <v>989</v>
      </c>
      <c r="E1455" s="33" t="s">
        <v>965</v>
      </c>
      <c r="F1455" s="6">
        <v>21.15</v>
      </c>
      <c r="G1455" s="1">
        <v>0.1</v>
      </c>
      <c r="H1455" s="2">
        <f t="shared" si="681"/>
        <v>23.265000000000001</v>
      </c>
      <c r="I1455" s="15" t="s">
        <v>28</v>
      </c>
      <c r="J1455" s="93">
        <v>75.599999999999994</v>
      </c>
      <c r="K1455" s="94">
        <f t="shared" si="685"/>
        <v>1758.8339999999998</v>
      </c>
      <c r="L1455" s="94">
        <v>104.39999999999999</v>
      </c>
      <c r="M1455" s="94">
        <f t="shared" si="683"/>
        <v>2428.866</v>
      </c>
      <c r="N1455" s="93">
        <v>180</v>
      </c>
      <c r="O1455" s="4">
        <f t="shared" si="684"/>
        <v>4187.7</v>
      </c>
      <c r="P1455" s="9"/>
    </row>
    <row r="1456" spans="1:16" s="8" customFormat="1" ht="14.4" x14ac:dyDescent="0.25">
      <c r="A1456" s="35">
        <f>IF(I1456&lt;&gt;"",1+MAX($A$1:A1455),"")</f>
        <v>1036</v>
      </c>
      <c r="B1456" s="37" t="s">
        <v>989</v>
      </c>
      <c r="C1456" s="37" t="s">
        <v>989</v>
      </c>
      <c r="E1456" s="33" t="s">
        <v>996</v>
      </c>
      <c r="F1456" s="6">
        <v>15.91</v>
      </c>
      <c r="G1456" s="1">
        <v>0.1</v>
      </c>
      <c r="H1456" s="2">
        <f t="shared" si="681"/>
        <v>17.501000000000001</v>
      </c>
      <c r="I1456" s="15" t="s">
        <v>28</v>
      </c>
      <c r="J1456" s="93">
        <v>84</v>
      </c>
      <c r="K1456" s="94">
        <f t="shared" si="685"/>
        <v>1470.0840000000001</v>
      </c>
      <c r="L1456" s="94">
        <v>115.99999999999999</v>
      </c>
      <c r="M1456" s="94">
        <f t="shared" si="683"/>
        <v>2030.116</v>
      </c>
      <c r="N1456" s="93">
        <v>200</v>
      </c>
      <c r="O1456" s="4">
        <f t="shared" si="684"/>
        <v>3500.2000000000003</v>
      </c>
      <c r="P1456" s="9"/>
    </row>
    <row r="1457" spans="1:16" s="8" customFormat="1" ht="14.4" x14ac:dyDescent="0.25">
      <c r="A1457" s="35">
        <f>IF(I1457&lt;&gt;"",1+MAX($A$1:A1456),"")</f>
        <v>1037</v>
      </c>
      <c r="B1457" s="37" t="s">
        <v>989</v>
      </c>
      <c r="C1457" s="37" t="s">
        <v>989</v>
      </c>
      <c r="E1457" s="33" t="s">
        <v>997</v>
      </c>
      <c r="F1457" s="6">
        <v>18.29</v>
      </c>
      <c r="G1457" s="1">
        <v>0.1</v>
      </c>
      <c r="H1457" s="2">
        <f t="shared" si="681"/>
        <v>20.119</v>
      </c>
      <c r="I1457" s="15" t="s">
        <v>28</v>
      </c>
      <c r="J1457" s="93">
        <v>92.399999999999991</v>
      </c>
      <c r="K1457" s="94">
        <f t="shared" si="685"/>
        <v>1858.9955999999997</v>
      </c>
      <c r="L1457" s="94">
        <v>127.6</v>
      </c>
      <c r="M1457" s="94">
        <f t="shared" si="683"/>
        <v>2567.1843999999996</v>
      </c>
      <c r="N1457" s="93">
        <v>220</v>
      </c>
      <c r="O1457" s="4">
        <f t="shared" si="684"/>
        <v>4426.18</v>
      </c>
      <c r="P1457" s="9"/>
    </row>
    <row r="1458" spans="1:16" s="8" customFormat="1" ht="14.4" x14ac:dyDescent="0.25">
      <c r="A1458" s="35">
        <f>IF(I1458&lt;&gt;"",1+MAX($A$1:A1457),"")</f>
        <v>1038</v>
      </c>
      <c r="B1458" s="37" t="s">
        <v>989</v>
      </c>
      <c r="C1458" s="37" t="s">
        <v>989</v>
      </c>
      <c r="E1458" s="33" t="s">
        <v>998</v>
      </c>
      <c r="F1458" s="6">
        <v>13.49</v>
      </c>
      <c r="G1458" s="1">
        <v>0.1</v>
      </c>
      <c r="H1458" s="2">
        <f t="shared" si="681"/>
        <v>14.839000000000002</v>
      </c>
      <c r="I1458" s="15" t="s">
        <v>28</v>
      </c>
      <c r="J1458" s="93">
        <v>95.759999999999991</v>
      </c>
      <c r="K1458" s="94">
        <f t="shared" si="685"/>
        <v>1420.9826400000002</v>
      </c>
      <c r="L1458" s="94">
        <v>132.23999999999998</v>
      </c>
      <c r="M1458" s="94">
        <f t="shared" si="683"/>
        <v>1962.30936</v>
      </c>
      <c r="N1458" s="93">
        <v>228</v>
      </c>
      <c r="O1458" s="4">
        <f t="shared" si="684"/>
        <v>3383.2920000000004</v>
      </c>
      <c r="P1458" s="9"/>
    </row>
    <row r="1459" spans="1:16" s="8" customFormat="1" ht="14.4" x14ac:dyDescent="0.25">
      <c r="A1459" s="35">
        <f>IF(I1459&lt;&gt;"",1+MAX($A$1:A1458),"")</f>
        <v>1039</v>
      </c>
      <c r="B1459" s="37" t="s">
        <v>989</v>
      </c>
      <c r="C1459" s="37" t="s">
        <v>989</v>
      </c>
      <c r="E1459" s="33" t="s">
        <v>999</v>
      </c>
      <c r="F1459" s="6">
        <v>2.99</v>
      </c>
      <c r="G1459" s="1">
        <v>0.1</v>
      </c>
      <c r="H1459" s="2">
        <f t="shared" si="681"/>
        <v>3.2890000000000006</v>
      </c>
      <c r="I1459" s="15" t="s">
        <v>28</v>
      </c>
      <c r="J1459" s="93">
        <v>67.2</v>
      </c>
      <c r="K1459" s="94">
        <f t="shared" si="685"/>
        <v>221.02080000000004</v>
      </c>
      <c r="L1459" s="94">
        <v>92.8</v>
      </c>
      <c r="M1459" s="92">
        <f t="shared" si="683"/>
        <v>305.21920000000006</v>
      </c>
      <c r="N1459" s="91">
        <v>160</v>
      </c>
      <c r="O1459" s="4">
        <f t="shared" si="684"/>
        <v>526.24000000000012</v>
      </c>
      <c r="P1459" s="9"/>
    </row>
    <row r="1460" spans="1:16" ht="16.2" thickBot="1" x14ac:dyDescent="0.3">
      <c r="A1460" s="35" t="str">
        <f>IF(I1460&lt;&gt;"",1+MAX($A$1:A1459),"")</f>
        <v/>
      </c>
      <c r="B1460" s="66"/>
      <c r="C1460" s="67"/>
      <c r="D1460" s="23"/>
      <c r="E1460" s="24"/>
      <c r="F1460" s="6"/>
      <c r="G1460" s="8"/>
      <c r="H1460" s="8"/>
      <c r="J1460" s="40"/>
      <c r="K1460" s="40"/>
      <c r="L1460" s="40"/>
      <c r="M1460" s="40"/>
      <c r="N1460" s="8"/>
      <c r="O1460" s="8"/>
      <c r="P1460" s="9"/>
    </row>
    <row r="1461" spans="1:16" ht="16.2" thickBot="1" x14ac:dyDescent="0.3">
      <c r="A1461" s="127" t="str">
        <f>IF(I1461&lt;&gt;"",1+MAX($A$1:A1460),"")</f>
        <v/>
      </c>
      <c r="B1461" s="128"/>
      <c r="C1461" s="128"/>
      <c r="D1461" s="128" t="s">
        <v>1000</v>
      </c>
      <c r="E1461" s="129" t="s">
        <v>1001</v>
      </c>
      <c r="F1461" s="130"/>
      <c r="G1461" s="131"/>
      <c r="H1461" s="131"/>
      <c r="I1461" s="131"/>
      <c r="J1461" s="131"/>
      <c r="K1461" s="131"/>
      <c r="L1461" s="131"/>
      <c r="M1461" s="131"/>
      <c r="N1461" s="131"/>
      <c r="O1461" s="131"/>
      <c r="P1461" s="132">
        <f>SUM(O1462:O1497)</f>
        <v>45488.287305999998</v>
      </c>
    </row>
    <row r="1462" spans="1:16" x14ac:dyDescent="0.25">
      <c r="A1462" s="35" t="str">
        <f>IF(I1462&lt;&gt;"",1+MAX($A$1:A1461),"")</f>
        <v/>
      </c>
      <c r="B1462" s="66"/>
      <c r="C1462" s="67"/>
      <c r="D1462" s="8"/>
      <c r="E1462" s="54"/>
      <c r="F1462" s="6"/>
      <c r="G1462" s="1"/>
      <c r="H1462" s="2"/>
      <c r="I1462" s="15"/>
      <c r="J1462" s="40"/>
      <c r="K1462" s="40"/>
      <c r="L1462" s="40"/>
      <c r="M1462" s="40"/>
      <c r="N1462" s="3"/>
      <c r="O1462" s="4"/>
      <c r="P1462" s="9"/>
    </row>
    <row r="1463" spans="1:16" x14ac:dyDescent="0.25">
      <c r="A1463" s="35" t="str">
        <f>IF(I1463&lt;&gt;"",1+MAX($A$1:A1462),"")</f>
        <v/>
      </c>
      <c r="B1463" s="66"/>
      <c r="C1463" s="67"/>
      <c r="D1463" s="47"/>
      <c r="E1463" s="55" t="s">
        <v>1002</v>
      </c>
      <c r="F1463" s="6"/>
      <c r="G1463" s="136"/>
      <c r="H1463" s="136"/>
      <c r="I1463" s="15"/>
      <c r="J1463" s="40"/>
      <c r="K1463" s="40"/>
      <c r="L1463" s="40"/>
      <c r="M1463" s="40"/>
      <c r="N1463" s="3"/>
      <c r="O1463" s="4"/>
      <c r="P1463" s="9"/>
    </row>
    <row r="1464" spans="1:16" ht="18" x14ac:dyDescent="0.25">
      <c r="A1464" s="35" t="str">
        <f>IF(I1464&lt;&gt;"",1+MAX($A$1:A1463),"")</f>
        <v/>
      </c>
      <c r="B1464" s="66"/>
      <c r="C1464" s="67"/>
      <c r="D1464" s="23"/>
      <c r="E1464" s="58" t="s">
        <v>635</v>
      </c>
      <c r="F1464" s="56"/>
      <c r="G1464" s="8"/>
      <c r="H1464" s="8"/>
      <c r="J1464" s="40"/>
      <c r="K1464" s="40"/>
      <c r="L1464" s="40"/>
      <c r="M1464" s="40"/>
      <c r="N1464" s="8"/>
      <c r="O1464" s="8"/>
      <c r="P1464" s="25"/>
    </row>
    <row r="1465" spans="1:16" s="8" customFormat="1" ht="14.4" x14ac:dyDescent="0.25">
      <c r="A1465" s="35">
        <f>IF(I1465&lt;&gt;"",1+MAX($A$1:A1464),"")</f>
        <v>1040</v>
      </c>
      <c r="B1465" s="37" t="s">
        <v>1003</v>
      </c>
      <c r="C1465" s="37" t="s">
        <v>1003</v>
      </c>
      <c r="E1465" s="33" t="s">
        <v>1004</v>
      </c>
      <c r="F1465" s="6">
        <v>3</v>
      </c>
      <c r="G1465" s="1">
        <v>0.1</v>
      </c>
      <c r="H1465" s="2">
        <f t="shared" ref="H1465:H1471" si="686">F1465*(1+G1465)</f>
        <v>3.3000000000000003</v>
      </c>
      <c r="I1465" s="15" t="s">
        <v>28</v>
      </c>
      <c r="J1465" s="95">
        <v>31.28</v>
      </c>
      <c r="K1465" s="40">
        <f t="shared" ref="K1465" si="687">J1465*H1465</f>
        <v>103.22400000000002</v>
      </c>
      <c r="L1465" s="40">
        <v>92</v>
      </c>
      <c r="M1465" s="40">
        <f t="shared" ref="M1465" si="688">L1465*H1465</f>
        <v>303.60000000000002</v>
      </c>
      <c r="N1465" s="95">
        <v>123.28</v>
      </c>
      <c r="O1465" s="4">
        <f t="shared" ref="O1465:O1471" si="689">N1465*H1465</f>
        <v>406.82400000000001</v>
      </c>
      <c r="P1465" s="9"/>
    </row>
    <row r="1466" spans="1:16" s="8" customFormat="1" ht="14.4" x14ac:dyDescent="0.25">
      <c r="A1466" s="35">
        <f>IF(I1466&lt;&gt;"",1+MAX($A$1:A1465),"")</f>
        <v>1041</v>
      </c>
      <c r="B1466" s="37" t="s">
        <v>1003</v>
      </c>
      <c r="C1466" s="37" t="s">
        <v>1003</v>
      </c>
      <c r="E1466" s="33" t="s">
        <v>1005</v>
      </c>
      <c r="F1466" s="6">
        <v>6.76</v>
      </c>
      <c r="G1466" s="1">
        <v>0.1</v>
      </c>
      <c r="H1466" s="2">
        <f t="shared" si="686"/>
        <v>7.4359999999999999</v>
      </c>
      <c r="I1466" s="15" t="s">
        <v>28</v>
      </c>
      <c r="J1466" s="95">
        <v>17.748000000000001</v>
      </c>
      <c r="K1466" s="40">
        <f t="shared" ref="K1466:K1471" si="690">J1466*H1466</f>
        <v>131.97412800000001</v>
      </c>
      <c r="L1466" s="40">
        <v>52.2</v>
      </c>
      <c r="M1466" s="40">
        <f t="shared" ref="M1466:M1471" si="691">L1466*H1466</f>
        <v>388.1592</v>
      </c>
      <c r="N1466" s="95">
        <v>69.948000000000008</v>
      </c>
      <c r="O1466" s="4">
        <f t="shared" si="689"/>
        <v>520.13332800000001</v>
      </c>
      <c r="P1466" s="9"/>
    </row>
    <row r="1467" spans="1:16" s="8" customFormat="1" ht="14.4" x14ac:dyDescent="0.25">
      <c r="A1467" s="35">
        <f>IF(I1467&lt;&gt;"",1+MAX($A$1:A1466),"")</f>
        <v>1042</v>
      </c>
      <c r="B1467" s="37" t="s">
        <v>1003</v>
      </c>
      <c r="C1467" s="37" t="s">
        <v>1003</v>
      </c>
      <c r="E1467" s="33" t="s">
        <v>1006</v>
      </c>
      <c r="F1467" s="6">
        <v>2</v>
      </c>
      <c r="G1467" s="1">
        <v>0</v>
      </c>
      <c r="H1467" s="2">
        <f t="shared" si="686"/>
        <v>2</v>
      </c>
      <c r="I1467" s="15" t="s">
        <v>35</v>
      </c>
      <c r="J1467" s="95">
        <v>129.88</v>
      </c>
      <c r="K1467" s="40">
        <f t="shared" si="690"/>
        <v>259.76</v>
      </c>
      <c r="L1467" s="40">
        <v>382</v>
      </c>
      <c r="M1467" s="40">
        <f t="shared" si="691"/>
        <v>764</v>
      </c>
      <c r="N1467" s="95">
        <v>511.88</v>
      </c>
      <c r="O1467" s="4">
        <f t="shared" si="689"/>
        <v>1023.76</v>
      </c>
      <c r="P1467" s="9"/>
    </row>
    <row r="1468" spans="1:16" s="8" customFormat="1" ht="14.4" x14ac:dyDescent="0.25">
      <c r="A1468" s="35">
        <f>IF(I1468&lt;&gt;"",1+MAX($A$1:A1467),"")</f>
        <v>1043</v>
      </c>
      <c r="B1468" s="37" t="s">
        <v>1003</v>
      </c>
      <c r="C1468" s="37" t="s">
        <v>1003</v>
      </c>
      <c r="E1468" s="33" t="s">
        <v>1007</v>
      </c>
      <c r="F1468" s="6">
        <v>2</v>
      </c>
      <c r="G1468" s="1">
        <v>0</v>
      </c>
      <c r="H1468" s="2">
        <f t="shared" si="686"/>
        <v>2</v>
      </c>
      <c r="I1468" s="15" t="s">
        <v>35</v>
      </c>
      <c r="J1468" s="95">
        <v>23.8</v>
      </c>
      <c r="K1468" s="92">
        <f t="shared" si="690"/>
        <v>47.6</v>
      </c>
      <c r="L1468" s="92">
        <v>70</v>
      </c>
      <c r="M1468" s="92">
        <f t="shared" si="691"/>
        <v>140</v>
      </c>
      <c r="N1468" s="95">
        <v>93.8</v>
      </c>
      <c r="O1468" s="4">
        <f t="shared" si="689"/>
        <v>187.6</v>
      </c>
      <c r="P1468" s="9"/>
    </row>
    <row r="1469" spans="1:16" s="8" customFormat="1" ht="14.4" x14ac:dyDescent="0.25">
      <c r="A1469" s="35">
        <f>IF(I1469&lt;&gt;"",1+MAX($A$1:A1468),"")</f>
        <v>1044</v>
      </c>
      <c r="B1469" s="37" t="s">
        <v>1003</v>
      </c>
      <c r="C1469" s="37" t="s">
        <v>1003</v>
      </c>
      <c r="E1469" s="33" t="s">
        <v>1008</v>
      </c>
      <c r="F1469" s="6">
        <v>3</v>
      </c>
      <c r="G1469" s="1">
        <v>0</v>
      </c>
      <c r="H1469" s="2">
        <f t="shared" si="686"/>
        <v>3</v>
      </c>
      <c r="I1469" s="15" t="s">
        <v>35</v>
      </c>
      <c r="J1469" s="95">
        <v>125.12</v>
      </c>
      <c r="K1469" s="94">
        <f t="shared" si="690"/>
        <v>375.36</v>
      </c>
      <c r="L1469" s="94">
        <v>368</v>
      </c>
      <c r="M1469" s="94">
        <f t="shared" si="691"/>
        <v>1104</v>
      </c>
      <c r="N1469" s="95">
        <v>493.12</v>
      </c>
      <c r="O1469" s="4">
        <f t="shared" si="689"/>
        <v>1479.3600000000001</v>
      </c>
      <c r="P1469" s="9"/>
    </row>
    <row r="1470" spans="1:16" s="8" customFormat="1" ht="14.4" x14ac:dyDescent="0.25">
      <c r="A1470" s="35">
        <f>IF(I1470&lt;&gt;"",1+MAX($A$1:A1469),"")</f>
        <v>1045</v>
      </c>
      <c r="B1470" s="37" t="s">
        <v>1003</v>
      </c>
      <c r="C1470" s="37" t="s">
        <v>1003</v>
      </c>
      <c r="E1470" s="33" t="s">
        <v>1009</v>
      </c>
      <c r="F1470" s="6">
        <v>2</v>
      </c>
      <c r="G1470" s="1">
        <v>0</v>
      </c>
      <c r="H1470" s="2">
        <f t="shared" si="686"/>
        <v>2</v>
      </c>
      <c r="I1470" s="15" t="s">
        <v>35</v>
      </c>
      <c r="J1470" s="95">
        <v>311.10000000000002</v>
      </c>
      <c r="K1470" s="92">
        <f t="shared" si="690"/>
        <v>622.20000000000005</v>
      </c>
      <c r="L1470" s="92">
        <v>915</v>
      </c>
      <c r="M1470" s="92">
        <f t="shared" si="691"/>
        <v>1830</v>
      </c>
      <c r="N1470" s="95">
        <v>1226.0999999999999</v>
      </c>
      <c r="O1470" s="4">
        <f t="shared" si="689"/>
        <v>2452.1999999999998</v>
      </c>
      <c r="P1470" s="9"/>
    </row>
    <row r="1471" spans="1:16" s="8" customFormat="1" ht="14.4" x14ac:dyDescent="0.25">
      <c r="A1471" s="35">
        <f>IF(I1471&lt;&gt;"",1+MAX($A$1:A1470),"")</f>
        <v>1046</v>
      </c>
      <c r="B1471" s="37" t="s">
        <v>1003</v>
      </c>
      <c r="C1471" s="37" t="s">
        <v>1003</v>
      </c>
      <c r="E1471" s="33" t="s">
        <v>1010</v>
      </c>
      <c r="F1471" s="6">
        <v>1</v>
      </c>
      <c r="G1471" s="1">
        <v>0</v>
      </c>
      <c r="H1471" s="2">
        <f t="shared" si="686"/>
        <v>1</v>
      </c>
      <c r="I1471" s="15" t="s">
        <v>35</v>
      </c>
      <c r="J1471" s="95">
        <v>280.82986800000003</v>
      </c>
      <c r="K1471" s="94">
        <f t="shared" si="690"/>
        <v>280.82986800000003</v>
      </c>
      <c r="L1471" s="94">
        <v>825.97019999999998</v>
      </c>
      <c r="M1471" s="94">
        <f t="shared" si="691"/>
        <v>825.97019999999998</v>
      </c>
      <c r="N1471" s="95">
        <v>1106.800068</v>
      </c>
      <c r="O1471" s="4">
        <f t="shared" si="689"/>
        <v>1106.800068</v>
      </c>
      <c r="P1471" s="9"/>
    </row>
    <row r="1472" spans="1:16" s="8" customFormat="1" ht="14.4" x14ac:dyDescent="0.25">
      <c r="A1472" s="35" t="str">
        <f>IF(I1472&lt;&gt;"",1+MAX($A$1:A1471),"")</f>
        <v/>
      </c>
      <c r="B1472" s="37"/>
      <c r="C1472" s="37"/>
      <c r="E1472" s="33"/>
      <c r="F1472" s="6"/>
      <c r="G1472" s="1"/>
      <c r="H1472" s="2"/>
      <c r="I1472" s="15"/>
      <c r="J1472" s="3"/>
      <c r="K1472" s="40"/>
      <c r="L1472" s="40"/>
      <c r="M1472" s="40"/>
      <c r="N1472" s="3"/>
      <c r="O1472" s="4"/>
      <c r="P1472" s="9"/>
    </row>
    <row r="1473" spans="1:16" ht="18" x14ac:dyDescent="0.25">
      <c r="A1473" s="35" t="str">
        <f>IF(I1473&lt;&gt;"",1+MAX($A$1:A1472),"")</f>
        <v/>
      </c>
      <c r="B1473" s="66"/>
      <c r="C1473" s="67"/>
      <c r="D1473" s="23"/>
      <c r="E1473" s="58" t="s">
        <v>625</v>
      </c>
      <c r="F1473" s="56"/>
      <c r="G1473" s="8"/>
      <c r="H1473" s="8"/>
      <c r="J1473" s="40"/>
      <c r="K1473" s="40"/>
      <c r="L1473" s="40"/>
      <c r="M1473" s="40"/>
      <c r="N1473" s="8"/>
      <c r="O1473" s="8"/>
      <c r="P1473" s="25"/>
    </row>
    <row r="1474" spans="1:16" s="8" customFormat="1" ht="14.4" x14ac:dyDescent="0.25">
      <c r="A1474" s="35">
        <f>IF(I1474&lt;&gt;"",1+MAX($A$1:A1473),"")</f>
        <v>1047</v>
      </c>
      <c r="B1474" s="37" t="s">
        <v>1011</v>
      </c>
      <c r="C1474" s="37" t="s">
        <v>1011</v>
      </c>
      <c r="E1474" s="33" t="s">
        <v>1004</v>
      </c>
      <c r="F1474" s="6">
        <v>2.77</v>
      </c>
      <c r="G1474" s="1">
        <v>0.1</v>
      </c>
      <c r="H1474" s="2">
        <f t="shared" ref="H1474:H1483" si="692">F1474*(1+G1474)</f>
        <v>3.0470000000000002</v>
      </c>
      <c r="I1474" s="15" t="s">
        <v>28</v>
      </c>
      <c r="J1474" s="95">
        <v>31.28</v>
      </c>
      <c r="K1474" s="40">
        <f t="shared" ref="K1474:K1483" si="693">J1474*H1474</f>
        <v>95.31016000000001</v>
      </c>
      <c r="L1474" s="40">
        <v>92</v>
      </c>
      <c r="M1474" s="40">
        <f t="shared" ref="M1474:M1483" si="694">L1474*H1474</f>
        <v>280.32400000000001</v>
      </c>
      <c r="N1474" s="95">
        <v>123.28</v>
      </c>
      <c r="O1474" s="4">
        <f t="shared" ref="O1474:O1483" si="695">N1474*H1474</f>
        <v>375.63416000000001</v>
      </c>
      <c r="P1474" s="9"/>
    </row>
    <row r="1475" spans="1:16" s="8" customFormat="1" ht="14.4" x14ac:dyDescent="0.25">
      <c r="A1475" s="35">
        <f>IF(I1475&lt;&gt;"",1+MAX($A$1:A1474),"")</f>
        <v>1048</v>
      </c>
      <c r="B1475" s="37" t="s">
        <v>1011</v>
      </c>
      <c r="C1475" s="37" t="s">
        <v>1011</v>
      </c>
      <c r="E1475" s="33" t="s">
        <v>1005</v>
      </c>
      <c r="F1475" s="6">
        <v>3.37</v>
      </c>
      <c r="G1475" s="1">
        <v>0.1</v>
      </c>
      <c r="H1475" s="2">
        <f t="shared" si="692"/>
        <v>3.7070000000000003</v>
      </c>
      <c r="I1475" s="15" t="s">
        <v>28</v>
      </c>
      <c r="J1475" s="95">
        <v>17.748000000000001</v>
      </c>
      <c r="K1475" s="40">
        <f t="shared" si="693"/>
        <v>65.791836000000004</v>
      </c>
      <c r="L1475" s="40">
        <v>52.2</v>
      </c>
      <c r="M1475" s="40">
        <f t="shared" si="694"/>
        <v>193.50540000000004</v>
      </c>
      <c r="N1475" s="95">
        <v>69.948000000000008</v>
      </c>
      <c r="O1475" s="4">
        <f t="shared" si="695"/>
        <v>259.29723600000005</v>
      </c>
      <c r="P1475" s="9"/>
    </row>
    <row r="1476" spans="1:16" s="8" customFormat="1" ht="14.4" x14ac:dyDescent="0.25">
      <c r="A1476" s="35">
        <f>IF(I1476&lt;&gt;"",1+MAX($A$1:A1475),"")</f>
        <v>1049</v>
      </c>
      <c r="B1476" s="37" t="s">
        <v>1011</v>
      </c>
      <c r="C1476" s="37" t="s">
        <v>1011</v>
      </c>
      <c r="E1476" s="33" t="s">
        <v>1012</v>
      </c>
      <c r="F1476" s="6">
        <v>1</v>
      </c>
      <c r="G1476" s="1">
        <v>0</v>
      </c>
      <c r="H1476" s="2">
        <f t="shared" si="692"/>
        <v>1</v>
      </c>
      <c r="I1476" s="15" t="s">
        <v>35</v>
      </c>
      <c r="J1476" s="95">
        <v>336</v>
      </c>
      <c r="K1476" s="96">
        <f t="shared" si="693"/>
        <v>336</v>
      </c>
      <c r="L1476" s="96">
        <v>800</v>
      </c>
      <c r="M1476" s="96">
        <f t="shared" si="694"/>
        <v>800</v>
      </c>
      <c r="N1476" s="95">
        <v>1136</v>
      </c>
      <c r="O1476" s="4">
        <f t="shared" si="695"/>
        <v>1136</v>
      </c>
      <c r="P1476" s="9"/>
    </row>
    <row r="1477" spans="1:16" s="8" customFormat="1" ht="14.4" x14ac:dyDescent="0.25">
      <c r="A1477" s="35">
        <f>IF(I1477&lt;&gt;"",1+MAX($A$1:A1476),"")</f>
        <v>1050</v>
      </c>
      <c r="B1477" s="37" t="s">
        <v>1011</v>
      </c>
      <c r="C1477" s="37" t="s">
        <v>1011</v>
      </c>
      <c r="E1477" s="33" t="s">
        <v>1013</v>
      </c>
      <c r="F1477" s="6">
        <v>1</v>
      </c>
      <c r="G1477" s="1">
        <v>0</v>
      </c>
      <c r="H1477" s="2">
        <f t="shared" si="692"/>
        <v>1</v>
      </c>
      <c r="I1477" s="15" t="s">
        <v>35</v>
      </c>
      <c r="J1477" s="95">
        <v>273</v>
      </c>
      <c r="K1477" s="96">
        <f t="shared" si="693"/>
        <v>273</v>
      </c>
      <c r="L1477" s="96">
        <v>650</v>
      </c>
      <c r="M1477" s="96">
        <f t="shared" si="694"/>
        <v>650</v>
      </c>
      <c r="N1477" s="95">
        <v>923</v>
      </c>
      <c r="O1477" s="4">
        <f t="shared" si="695"/>
        <v>923</v>
      </c>
      <c r="P1477" s="9"/>
    </row>
    <row r="1478" spans="1:16" s="8" customFormat="1" ht="14.4" x14ac:dyDescent="0.25">
      <c r="A1478" s="35">
        <f>IF(I1478&lt;&gt;"",1+MAX($A$1:A1477),"")</f>
        <v>1051</v>
      </c>
      <c r="B1478" s="37" t="s">
        <v>1011</v>
      </c>
      <c r="C1478" s="37" t="s">
        <v>1011</v>
      </c>
      <c r="E1478" s="33" t="s">
        <v>1014</v>
      </c>
      <c r="F1478" s="6">
        <v>2</v>
      </c>
      <c r="G1478" s="1">
        <v>0</v>
      </c>
      <c r="H1478" s="2">
        <f t="shared" si="692"/>
        <v>2</v>
      </c>
      <c r="I1478" s="15" t="s">
        <v>35</v>
      </c>
      <c r="J1478" s="95">
        <v>681.0200000000001</v>
      </c>
      <c r="K1478" s="40">
        <f t="shared" si="693"/>
        <v>1362.0400000000002</v>
      </c>
      <c r="L1478" s="40">
        <v>2003</v>
      </c>
      <c r="M1478" s="40">
        <f t="shared" si="694"/>
        <v>4006</v>
      </c>
      <c r="N1478" s="95">
        <v>2684.02</v>
      </c>
      <c r="O1478" s="4">
        <f t="shared" si="695"/>
        <v>5368.04</v>
      </c>
      <c r="P1478" s="9"/>
    </row>
    <row r="1479" spans="1:16" s="8" customFormat="1" ht="14.4" x14ac:dyDescent="0.25">
      <c r="A1479" s="35">
        <f>IF(I1479&lt;&gt;"",1+MAX($A$1:A1478),"")</f>
        <v>1052</v>
      </c>
      <c r="B1479" s="37" t="s">
        <v>1011</v>
      </c>
      <c r="C1479" s="37" t="s">
        <v>1011</v>
      </c>
      <c r="E1479" s="33" t="s">
        <v>1006</v>
      </c>
      <c r="F1479" s="6">
        <v>3</v>
      </c>
      <c r="G1479" s="1">
        <v>0</v>
      </c>
      <c r="H1479" s="2">
        <f t="shared" si="692"/>
        <v>3</v>
      </c>
      <c r="I1479" s="15" t="s">
        <v>35</v>
      </c>
      <c r="J1479" s="95">
        <v>129.88</v>
      </c>
      <c r="K1479" s="40">
        <f t="shared" si="693"/>
        <v>389.64</v>
      </c>
      <c r="L1479" s="40">
        <v>382</v>
      </c>
      <c r="M1479" s="40">
        <f t="shared" si="694"/>
        <v>1146</v>
      </c>
      <c r="N1479" s="95">
        <v>511.88</v>
      </c>
      <c r="O1479" s="4">
        <f t="shared" si="695"/>
        <v>1535.6399999999999</v>
      </c>
      <c r="P1479" s="9"/>
    </row>
    <row r="1480" spans="1:16" s="8" customFormat="1" ht="14.4" x14ac:dyDescent="0.25">
      <c r="A1480" s="35">
        <f>IF(I1480&lt;&gt;"",1+MAX($A$1:A1479),"")</f>
        <v>1053</v>
      </c>
      <c r="B1480" s="37" t="s">
        <v>1011</v>
      </c>
      <c r="C1480" s="37" t="s">
        <v>1011</v>
      </c>
      <c r="E1480" s="33" t="s">
        <v>1007</v>
      </c>
      <c r="F1480" s="6">
        <v>4</v>
      </c>
      <c r="G1480" s="1">
        <v>0</v>
      </c>
      <c r="H1480" s="2">
        <f t="shared" si="692"/>
        <v>4</v>
      </c>
      <c r="I1480" s="15" t="s">
        <v>35</v>
      </c>
      <c r="J1480" s="95">
        <v>23.8</v>
      </c>
      <c r="K1480" s="92">
        <f t="shared" si="693"/>
        <v>95.2</v>
      </c>
      <c r="L1480" s="92">
        <v>70</v>
      </c>
      <c r="M1480" s="92">
        <f t="shared" si="694"/>
        <v>280</v>
      </c>
      <c r="N1480" s="95">
        <v>93.8</v>
      </c>
      <c r="O1480" s="4">
        <f t="shared" si="695"/>
        <v>375.2</v>
      </c>
      <c r="P1480" s="9"/>
    </row>
    <row r="1481" spans="1:16" s="8" customFormat="1" ht="14.4" x14ac:dyDescent="0.25">
      <c r="A1481" s="35">
        <f>IF(I1481&lt;&gt;"",1+MAX($A$1:A1480),"")</f>
        <v>1054</v>
      </c>
      <c r="B1481" s="37" t="s">
        <v>1011</v>
      </c>
      <c r="C1481" s="37" t="s">
        <v>1011</v>
      </c>
      <c r="E1481" s="33" t="s">
        <v>1015</v>
      </c>
      <c r="F1481" s="6">
        <v>3</v>
      </c>
      <c r="G1481" s="1">
        <v>0</v>
      </c>
      <c r="H1481" s="2">
        <f t="shared" si="692"/>
        <v>3</v>
      </c>
      <c r="I1481" s="15" t="s">
        <v>35</v>
      </c>
      <c r="J1481" s="95">
        <v>311.10000000000002</v>
      </c>
      <c r="K1481" s="92">
        <f t="shared" si="693"/>
        <v>933.30000000000007</v>
      </c>
      <c r="L1481" s="92">
        <v>915</v>
      </c>
      <c r="M1481" s="92">
        <f t="shared" si="694"/>
        <v>2745</v>
      </c>
      <c r="N1481" s="95">
        <v>1226.0999999999999</v>
      </c>
      <c r="O1481" s="4">
        <f t="shared" si="695"/>
        <v>3678.2999999999997</v>
      </c>
      <c r="P1481" s="9"/>
    </row>
    <row r="1482" spans="1:16" s="8" customFormat="1" ht="14.4" x14ac:dyDescent="0.25">
      <c r="A1482" s="35">
        <f>IF(I1482&lt;&gt;"",1+MAX($A$1:A1481),"")</f>
        <v>1055</v>
      </c>
      <c r="B1482" s="37" t="s">
        <v>1011</v>
      </c>
      <c r="C1482" s="37" t="s">
        <v>1011</v>
      </c>
      <c r="E1482" s="33" t="s">
        <v>1008</v>
      </c>
      <c r="F1482" s="6">
        <v>2</v>
      </c>
      <c r="G1482" s="1">
        <v>0</v>
      </c>
      <c r="H1482" s="2">
        <f t="shared" si="692"/>
        <v>2</v>
      </c>
      <c r="I1482" s="15" t="s">
        <v>35</v>
      </c>
      <c r="J1482" s="95">
        <v>125.12</v>
      </c>
      <c r="K1482" s="94">
        <f t="shared" si="693"/>
        <v>250.24</v>
      </c>
      <c r="L1482" s="94">
        <v>368</v>
      </c>
      <c r="M1482" s="94">
        <f t="shared" si="694"/>
        <v>736</v>
      </c>
      <c r="N1482" s="95">
        <v>493.12</v>
      </c>
      <c r="O1482" s="4">
        <f t="shared" si="695"/>
        <v>986.24</v>
      </c>
      <c r="P1482" s="9"/>
    </row>
    <row r="1483" spans="1:16" s="8" customFormat="1" ht="14.4" x14ac:dyDescent="0.25">
      <c r="A1483" s="35">
        <f>IF(I1483&lt;&gt;"",1+MAX($A$1:A1482),"")</f>
        <v>1056</v>
      </c>
      <c r="B1483" s="37" t="s">
        <v>1011</v>
      </c>
      <c r="C1483" s="37" t="s">
        <v>1011</v>
      </c>
      <c r="E1483" s="33" t="s">
        <v>1009</v>
      </c>
      <c r="F1483" s="6">
        <v>3</v>
      </c>
      <c r="G1483" s="1">
        <v>0</v>
      </c>
      <c r="H1483" s="2">
        <f t="shared" si="692"/>
        <v>3</v>
      </c>
      <c r="I1483" s="15" t="s">
        <v>35</v>
      </c>
      <c r="J1483" s="95">
        <v>311.10000000000002</v>
      </c>
      <c r="K1483" s="92">
        <f t="shared" si="693"/>
        <v>933.30000000000007</v>
      </c>
      <c r="L1483" s="92">
        <v>915</v>
      </c>
      <c r="M1483" s="92">
        <f t="shared" si="694"/>
        <v>2745</v>
      </c>
      <c r="N1483" s="95">
        <v>1226.0999999999999</v>
      </c>
      <c r="O1483" s="4">
        <f t="shared" si="695"/>
        <v>3678.2999999999997</v>
      </c>
      <c r="P1483" s="9"/>
    </row>
    <row r="1484" spans="1:16" s="8" customFormat="1" ht="14.4" x14ac:dyDescent="0.25">
      <c r="A1484" s="35" t="str">
        <f>IF(I1484&lt;&gt;"",1+MAX($A$1:A1483),"")</f>
        <v/>
      </c>
      <c r="B1484" s="37"/>
      <c r="C1484" s="37"/>
      <c r="E1484" s="33"/>
      <c r="F1484" s="6"/>
      <c r="G1484" s="1"/>
      <c r="H1484" s="2"/>
      <c r="I1484" s="15"/>
      <c r="J1484" s="3"/>
      <c r="K1484" s="40"/>
      <c r="L1484" s="40"/>
      <c r="M1484" s="40"/>
      <c r="N1484" s="3"/>
      <c r="O1484" s="4"/>
      <c r="P1484" s="9"/>
    </row>
    <row r="1485" spans="1:16" ht="18" x14ac:dyDescent="0.25">
      <c r="A1485" s="35" t="str">
        <f>IF(I1485&lt;&gt;"",1+MAX($A$1:A1484),"")</f>
        <v/>
      </c>
      <c r="B1485" s="66"/>
      <c r="C1485" s="67"/>
      <c r="D1485" s="23"/>
      <c r="E1485" s="58" t="s">
        <v>628</v>
      </c>
      <c r="F1485" s="56"/>
      <c r="G1485" s="8"/>
      <c r="H1485" s="8"/>
      <c r="J1485" s="40"/>
      <c r="K1485" s="40"/>
      <c r="L1485" s="40"/>
      <c r="M1485" s="40"/>
      <c r="N1485" s="8"/>
      <c r="O1485" s="8"/>
      <c r="P1485" s="25"/>
    </row>
    <row r="1486" spans="1:16" s="8" customFormat="1" ht="14.4" x14ac:dyDescent="0.25">
      <c r="A1486" s="35">
        <f>IF(I1486&lt;&gt;"",1+MAX($A$1:A1485),"")</f>
        <v>1057</v>
      </c>
      <c r="B1486" s="37" t="s">
        <v>1003</v>
      </c>
      <c r="C1486" s="37" t="s">
        <v>1003</v>
      </c>
      <c r="E1486" s="33" t="s">
        <v>1004</v>
      </c>
      <c r="F1486" s="6">
        <v>7.64</v>
      </c>
      <c r="G1486" s="1">
        <v>0.1</v>
      </c>
      <c r="H1486" s="2">
        <f t="shared" ref="H1486:H1496" si="696">F1486*(1+G1486)</f>
        <v>8.4039999999999999</v>
      </c>
      <c r="I1486" s="15" t="s">
        <v>28</v>
      </c>
      <c r="J1486" s="95">
        <v>31.28</v>
      </c>
      <c r="K1486" s="40">
        <f t="shared" ref="K1486" si="697">J1486*H1486</f>
        <v>262.87711999999999</v>
      </c>
      <c r="L1486" s="40">
        <v>92</v>
      </c>
      <c r="M1486" s="40">
        <f t="shared" ref="M1486" si="698">L1486*H1486</f>
        <v>773.16800000000001</v>
      </c>
      <c r="N1486" s="95">
        <v>123.28</v>
      </c>
      <c r="O1486" s="4">
        <f t="shared" ref="O1486:O1496" si="699">N1486*H1486</f>
        <v>1036.04512</v>
      </c>
      <c r="P1486" s="9"/>
    </row>
    <row r="1487" spans="1:16" s="8" customFormat="1" ht="14.4" x14ac:dyDescent="0.25">
      <c r="A1487" s="35">
        <f>IF(I1487&lt;&gt;"",1+MAX($A$1:A1486),"")</f>
        <v>1058</v>
      </c>
      <c r="B1487" s="37" t="s">
        <v>1003</v>
      </c>
      <c r="C1487" s="37" t="s">
        <v>1003</v>
      </c>
      <c r="E1487" s="33" t="s">
        <v>1005</v>
      </c>
      <c r="F1487" s="6">
        <v>3.38</v>
      </c>
      <c r="G1487" s="1">
        <v>0.1</v>
      </c>
      <c r="H1487" s="2">
        <f t="shared" si="696"/>
        <v>3.718</v>
      </c>
      <c r="I1487" s="15" t="s">
        <v>28</v>
      </c>
      <c r="J1487" s="95">
        <v>17.748000000000001</v>
      </c>
      <c r="K1487" s="40">
        <f t="shared" ref="K1487:K1496" si="700">J1487*H1487</f>
        <v>65.987064000000004</v>
      </c>
      <c r="L1487" s="40">
        <v>52.2</v>
      </c>
      <c r="M1487" s="40">
        <f t="shared" ref="M1487:M1496" si="701">L1487*H1487</f>
        <v>194.0796</v>
      </c>
      <c r="N1487" s="95">
        <v>69.948000000000008</v>
      </c>
      <c r="O1487" s="4">
        <f t="shared" si="699"/>
        <v>260.066664</v>
      </c>
      <c r="P1487" s="9"/>
    </row>
    <row r="1488" spans="1:16" s="8" customFormat="1" ht="14.4" x14ac:dyDescent="0.25">
      <c r="A1488" s="35">
        <f>IF(I1488&lt;&gt;"",1+MAX($A$1:A1487),"")</f>
        <v>1059</v>
      </c>
      <c r="B1488" s="37" t="s">
        <v>1003</v>
      </c>
      <c r="C1488" s="37" t="s">
        <v>1003</v>
      </c>
      <c r="E1488" s="33" t="s">
        <v>1016</v>
      </c>
      <c r="F1488" s="6">
        <v>1</v>
      </c>
      <c r="G1488" s="1">
        <v>0</v>
      </c>
      <c r="H1488" s="2">
        <f t="shared" si="696"/>
        <v>1</v>
      </c>
      <c r="I1488" s="15" t="s">
        <v>35</v>
      </c>
      <c r="J1488" s="95">
        <v>257.83560000000006</v>
      </c>
      <c r="K1488" s="94">
        <f t="shared" si="700"/>
        <v>257.83560000000006</v>
      </c>
      <c r="L1488" s="94">
        <v>758.34</v>
      </c>
      <c r="M1488" s="94">
        <f t="shared" si="701"/>
        <v>758.34</v>
      </c>
      <c r="N1488" s="95">
        <v>1016.1756</v>
      </c>
      <c r="O1488" s="4">
        <f t="shared" si="699"/>
        <v>1016.1756</v>
      </c>
      <c r="P1488" s="9"/>
    </row>
    <row r="1489" spans="1:16" s="8" customFormat="1" ht="14.4" x14ac:dyDescent="0.25">
      <c r="A1489" s="35">
        <f>IF(I1489&lt;&gt;"",1+MAX($A$1:A1488),"")</f>
        <v>1060</v>
      </c>
      <c r="B1489" s="37" t="s">
        <v>1003</v>
      </c>
      <c r="C1489" s="37" t="s">
        <v>1003</v>
      </c>
      <c r="E1489" s="33" t="s">
        <v>1017</v>
      </c>
      <c r="F1489" s="6">
        <v>1</v>
      </c>
      <c r="G1489" s="1">
        <v>0</v>
      </c>
      <c r="H1489" s="2">
        <f t="shared" si="696"/>
        <v>1</v>
      </c>
      <c r="I1489" s="15" t="s">
        <v>35</v>
      </c>
      <c r="J1489" s="95">
        <v>682.98333000000002</v>
      </c>
      <c r="K1489" s="92">
        <f t="shared" si="700"/>
        <v>682.98333000000002</v>
      </c>
      <c r="L1489" s="92">
        <v>2008.7745</v>
      </c>
      <c r="M1489" s="92">
        <f t="shared" si="701"/>
        <v>2008.7745</v>
      </c>
      <c r="N1489" s="95">
        <v>2691.75783</v>
      </c>
      <c r="O1489" s="4">
        <f t="shared" si="699"/>
        <v>2691.75783</v>
      </c>
      <c r="P1489" s="9"/>
    </row>
    <row r="1490" spans="1:16" s="8" customFormat="1" ht="14.4" x14ac:dyDescent="0.25">
      <c r="A1490" s="35">
        <f>IF(I1490&lt;&gt;"",1+MAX($A$1:A1489),"")</f>
        <v>1061</v>
      </c>
      <c r="B1490" s="37" t="s">
        <v>1003</v>
      </c>
      <c r="C1490" s="37" t="s">
        <v>1003</v>
      </c>
      <c r="E1490" s="33" t="s">
        <v>1018</v>
      </c>
      <c r="F1490" s="6">
        <v>1</v>
      </c>
      <c r="G1490" s="1">
        <v>0</v>
      </c>
      <c r="H1490" s="2">
        <f t="shared" si="696"/>
        <v>1</v>
      </c>
      <c r="I1490" s="15" t="s">
        <v>35</v>
      </c>
      <c r="J1490" s="95">
        <v>455.98080000000004</v>
      </c>
      <c r="K1490" s="94">
        <f t="shared" ref="K1490:K1491" si="702">J1490*H1490</f>
        <v>455.98080000000004</v>
      </c>
      <c r="L1490" s="94">
        <v>1341.1200000000001</v>
      </c>
      <c r="M1490" s="94">
        <f t="shared" ref="M1490:M1491" si="703">L1490*H1490</f>
        <v>1341.1200000000001</v>
      </c>
      <c r="N1490" s="95">
        <v>1797.1008000000002</v>
      </c>
      <c r="O1490" s="4">
        <f t="shared" si="699"/>
        <v>1797.1008000000002</v>
      </c>
      <c r="P1490" s="9"/>
    </row>
    <row r="1491" spans="1:16" s="8" customFormat="1" ht="14.4" x14ac:dyDescent="0.25">
      <c r="A1491" s="35">
        <f>IF(I1491&lt;&gt;"",1+MAX($A$1:A1490),"")</f>
        <v>1062</v>
      </c>
      <c r="B1491" s="37" t="s">
        <v>1003</v>
      </c>
      <c r="C1491" s="37" t="s">
        <v>1003</v>
      </c>
      <c r="E1491" s="33" t="s">
        <v>1019</v>
      </c>
      <c r="F1491" s="6">
        <v>1</v>
      </c>
      <c r="G1491" s="1">
        <v>0</v>
      </c>
      <c r="H1491" s="2">
        <f t="shared" si="696"/>
        <v>1</v>
      </c>
      <c r="I1491" s="15" t="s">
        <v>35</v>
      </c>
      <c r="J1491" s="95">
        <v>985.9575000000001</v>
      </c>
      <c r="K1491" s="94">
        <f t="shared" si="702"/>
        <v>985.9575000000001</v>
      </c>
      <c r="L1491" s="94">
        <v>2899.875</v>
      </c>
      <c r="M1491" s="94">
        <f t="shared" si="703"/>
        <v>2899.875</v>
      </c>
      <c r="N1491" s="95">
        <v>3885.8325</v>
      </c>
      <c r="O1491" s="4">
        <f t="shared" si="699"/>
        <v>3885.8325</v>
      </c>
      <c r="P1491" s="9"/>
    </row>
    <row r="1492" spans="1:16" s="8" customFormat="1" ht="14.4" x14ac:dyDescent="0.25">
      <c r="A1492" s="35">
        <f>IF(I1492&lt;&gt;"",1+MAX($A$1:A1491),"")</f>
        <v>1063</v>
      </c>
      <c r="B1492" s="37" t="s">
        <v>1003</v>
      </c>
      <c r="C1492" s="37" t="s">
        <v>1003</v>
      </c>
      <c r="E1492" s="33" t="s">
        <v>1006</v>
      </c>
      <c r="F1492" s="6">
        <v>6</v>
      </c>
      <c r="G1492" s="1">
        <v>0</v>
      </c>
      <c r="H1492" s="2">
        <f t="shared" si="696"/>
        <v>6</v>
      </c>
      <c r="I1492" s="15" t="s">
        <v>35</v>
      </c>
      <c r="J1492" s="95">
        <v>129.88</v>
      </c>
      <c r="K1492" s="40">
        <f t="shared" si="700"/>
        <v>779.28</v>
      </c>
      <c r="L1492" s="40">
        <v>382</v>
      </c>
      <c r="M1492" s="40">
        <f t="shared" si="701"/>
        <v>2292</v>
      </c>
      <c r="N1492" s="95">
        <v>511.88</v>
      </c>
      <c r="O1492" s="4">
        <f t="shared" si="699"/>
        <v>3071.2799999999997</v>
      </c>
      <c r="P1492" s="9"/>
    </row>
    <row r="1493" spans="1:16" s="8" customFormat="1" ht="14.4" x14ac:dyDescent="0.25">
      <c r="A1493" s="35">
        <f>IF(I1493&lt;&gt;"",1+MAX($A$1:A1492),"")</f>
        <v>1064</v>
      </c>
      <c r="B1493" s="37" t="s">
        <v>1003</v>
      </c>
      <c r="C1493" s="37" t="s">
        <v>1003</v>
      </c>
      <c r="E1493" s="33" t="s">
        <v>1020</v>
      </c>
      <c r="F1493" s="6">
        <v>1</v>
      </c>
      <c r="G1493" s="1">
        <v>0</v>
      </c>
      <c r="H1493" s="2">
        <f t="shared" si="696"/>
        <v>1</v>
      </c>
      <c r="I1493" s="15" t="s">
        <v>35</v>
      </c>
      <c r="J1493" s="95">
        <v>53.720000000000006</v>
      </c>
      <c r="K1493" s="40">
        <f t="shared" si="700"/>
        <v>53.720000000000006</v>
      </c>
      <c r="L1493" s="40">
        <v>158</v>
      </c>
      <c r="M1493" s="40">
        <f t="shared" si="701"/>
        <v>158</v>
      </c>
      <c r="N1493" s="95">
        <v>211.72</v>
      </c>
      <c r="O1493" s="4">
        <f t="shared" si="699"/>
        <v>211.72</v>
      </c>
      <c r="P1493" s="9"/>
    </row>
    <row r="1494" spans="1:16" s="8" customFormat="1" ht="14.4" x14ac:dyDescent="0.25">
      <c r="A1494" s="35">
        <f>IF(I1494&lt;&gt;"",1+MAX($A$1:A1493),"")</f>
        <v>1065</v>
      </c>
      <c r="B1494" s="37" t="s">
        <v>1003</v>
      </c>
      <c r="C1494" s="37" t="s">
        <v>1003</v>
      </c>
      <c r="E1494" s="33" t="s">
        <v>1007</v>
      </c>
      <c r="F1494" s="6">
        <v>4</v>
      </c>
      <c r="G1494" s="1">
        <v>0</v>
      </c>
      <c r="H1494" s="2">
        <f t="shared" si="696"/>
        <v>4</v>
      </c>
      <c r="I1494" s="15" t="s">
        <v>35</v>
      </c>
      <c r="J1494" s="95">
        <v>23.8</v>
      </c>
      <c r="K1494" s="92">
        <f t="shared" si="700"/>
        <v>95.2</v>
      </c>
      <c r="L1494" s="92">
        <v>70</v>
      </c>
      <c r="M1494" s="92">
        <f t="shared" si="701"/>
        <v>280</v>
      </c>
      <c r="N1494" s="95">
        <v>93.8</v>
      </c>
      <c r="O1494" s="4">
        <f t="shared" si="699"/>
        <v>375.2</v>
      </c>
      <c r="P1494" s="9"/>
    </row>
    <row r="1495" spans="1:16" s="8" customFormat="1" ht="14.4" x14ac:dyDescent="0.25">
      <c r="A1495" s="35">
        <f>IF(I1495&lt;&gt;"",1+MAX($A$1:A1494),"")</f>
        <v>1066</v>
      </c>
      <c r="B1495" s="37" t="s">
        <v>1003</v>
      </c>
      <c r="C1495" s="37" t="s">
        <v>1003</v>
      </c>
      <c r="E1495" s="33" t="s">
        <v>1008</v>
      </c>
      <c r="F1495" s="6">
        <v>4</v>
      </c>
      <c r="G1495" s="1">
        <v>0</v>
      </c>
      <c r="H1495" s="2">
        <f t="shared" si="696"/>
        <v>4</v>
      </c>
      <c r="I1495" s="15" t="s">
        <v>35</v>
      </c>
      <c r="J1495" s="95">
        <v>125.12</v>
      </c>
      <c r="K1495" s="94">
        <f t="shared" si="700"/>
        <v>500.48</v>
      </c>
      <c r="L1495" s="94">
        <v>368</v>
      </c>
      <c r="M1495" s="94">
        <f t="shared" si="701"/>
        <v>1472</v>
      </c>
      <c r="N1495" s="95">
        <v>493.12</v>
      </c>
      <c r="O1495" s="4">
        <f t="shared" si="699"/>
        <v>1972.48</v>
      </c>
      <c r="P1495" s="9"/>
    </row>
    <row r="1496" spans="1:16" s="8" customFormat="1" ht="14.4" x14ac:dyDescent="0.25">
      <c r="A1496" s="35">
        <f>IF(I1496&lt;&gt;"",1+MAX($A$1:A1495),"")</f>
        <v>1067</v>
      </c>
      <c r="B1496" s="37" t="s">
        <v>1003</v>
      </c>
      <c r="C1496" s="37" t="s">
        <v>1003</v>
      </c>
      <c r="E1496" s="33" t="s">
        <v>1009</v>
      </c>
      <c r="F1496" s="6">
        <v>3</v>
      </c>
      <c r="G1496" s="1">
        <v>0</v>
      </c>
      <c r="H1496" s="2">
        <f t="shared" si="696"/>
        <v>3</v>
      </c>
      <c r="I1496" s="15" t="s">
        <v>35</v>
      </c>
      <c r="J1496" s="95">
        <v>311.10000000000002</v>
      </c>
      <c r="K1496" s="92">
        <f t="shared" si="700"/>
        <v>933.30000000000007</v>
      </c>
      <c r="L1496" s="92">
        <v>915</v>
      </c>
      <c r="M1496" s="92">
        <f t="shared" si="701"/>
        <v>2745</v>
      </c>
      <c r="N1496" s="95">
        <v>1226.0999999999999</v>
      </c>
      <c r="O1496" s="4">
        <f t="shared" si="699"/>
        <v>3678.2999999999997</v>
      </c>
      <c r="P1496" s="9"/>
    </row>
    <row r="1497" spans="1:16" ht="16.2" thickBot="1" x14ac:dyDescent="0.3">
      <c r="A1497" s="35" t="str">
        <f>IF(I1497&lt;&gt;"",1+MAX($A$1:A1496),"")</f>
        <v/>
      </c>
      <c r="B1497" s="66"/>
      <c r="C1497" s="67"/>
      <c r="D1497" s="23"/>
      <c r="F1497" s="62"/>
      <c r="G1497" s="8"/>
      <c r="H1497" s="8"/>
      <c r="J1497" s="40"/>
      <c r="K1497" s="40"/>
      <c r="L1497" s="40"/>
      <c r="M1497" s="40"/>
      <c r="N1497" s="8"/>
      <c r="O1497" s="8"/>
      <c r="P1497" s="9"/>
    </row>
    <row r="1498" spans="1:16" ht="16.2" thickBot="1" x14ac:dyDescent="0.3">
      <c r="A1498" s="127" t="str">
        <f>IF(I1498&lt;&gt;"",1+MAX($A$1:A1497),"")</f>
        <v/>
      </c>
      <c r="B1498" s="128"/>
      <c r="C1498" s="128"/>
      <c r="D1498" s="128" t="s">
        <v>1021</v>
      </c>
      <c r="E1498" s="129" t="s">
        <v>1022</v>
      </c>
      <c r="F1498" s="130"/>
      <c r="G1498" s="131"/>
      <c r="H1498" s="131"/>
      <c r="I1498" s="131"/>
      <c r="J1498" s="131"/>
      <c r="K1498" s="131"/>
      <c r="L1498" s="131"/>
      <c r="M1498" s="131"/>
      <c r="N1498" s="131"/>
      <c r="O1498" s="131"/>
      <c r="P1498" s="132">
        <f>SUM(O1500:O1626)</f>
        <v>114218.70600000001</v>
      </c>
    </row>
    <row r="1499" spans="1:16" s="8" customFormat="1" ht="14.4" x14ac:dyDescent="0.25">
      <c r="A1499" s="35" t="str">
        <f>IF(I1499&lt;&gt;"",1+MAX($A$1:A1498),"")</f>
        <v/>
      </c>
      <c r="B1499" s="37"/>
      <c r="C1499" s="37"/>
      <c r="E1499" s="33"/>
      <c r="F1499" s="6"/>
      <c r="G1499" s="1"/>
      <c r="H1499" s="2"/>
      <c r="I1499" s="15"/>
      <c r="J1499" s="3"/>
      <c r="K1499" s="40"/>
      <c r="L1499" s="40"/>
      <c r="M1499" s="40"/>
      <c r="N1499" s="3"/>
      <c r="O1499" s="4"/>
      <c r="P1499" s="9"/>
    </row>
    <row r="1500" spans="1:16" ht="18" x14ac:dyDescent="0.25">
      <c r="A1500" s="35" t="str">
        <f>IF(I1500&lt;&gt;"",1+MAX($A$1:A1499),"")</f>
        <v/>
      </c>
      <c r="B1500" s="66"/>
      <c r="C1500" s="67"/>
      <c r="D1500" s="23"/>
      <c r="E1500" s="58" t="s">
        <v>1023</v>
      </c>
      <c r="F1500" s="56"/>
      <c r="G1500" s="8"/>
      <c r="H1500" s="8"/>
      <c r="J1500" s="40"/>
      <c r="K1500" s="40"/>
      <c r="L1500" s="40"/>
      <c r="M1500" s="40"/>
      <c r="N1500" s="8"/>
      <c r="O1500" s="8"/>
      <c r="P1500" s="25"/>
    </row>
    <row r="1501" spans="1:16" x14ac:dyDescent="0.25">
      <c r="A1501" s="35" t="str">
        <f>IF(I1501&lt;&gt;"",1+MAX($A$1:A1500),"")</f>
        <v/>
      </c>
      <c r="B1501" s="66"/>
      <c r="C1501" s="67"/>
      <c r="D1501" s="47"/>
      <c r="E1501" s="55" t="s">
        <v>1024</v>
      </c>
      <c r="F1501" s="6"/>
      <c r="G1501" s="136"/>
      <c r="H1501" s="136"/>
      <c r="I1501" s="15"/>
      <c r="J1501" s="40"/>
      <c r="K1501" s="40"/>
      <c r="L1501" s="40"/>
      <c r="M1501" s="40"/>
      <c r="N1501" s="3"/>
      <c r="O1501" s="4"/>
      <c r="P1501" s="9"/>
    </row>
    <row r="1502" spans="1:16" s="8" customFormat="1" ht="14.4" x14ac:dyDescent="0.25">
      <c r="A1502" s="35">
        <f>IF(I1502&lt;&gt;"",1+MAX($A$1:A1501),"")</f>
        <v>1068</v>
      </c>
      <c r="B1502" s="37" t="s">
        <v>1025</v>
      </c>
      <c r="C1502" s="37" t="s">
        <v>1025</v>
      </c>
      <c r="E1502" s="33" t="s">
        <v>1026</v>
      </c>
      <c r="F1502" s="6">
        <v>14.71</v>
      </c>
      <c r="G1502" s="1">
        <v>0.1</v>
      </c>
      <c r="H1502" s="2">
        <f t="shared" ref="H1502:H1512" si="704">F1502*(1+G1502)</f>
        <v>16.181000000000001</v>
      </c>
      <c r="I1502" s="15" t="s">
        <v>28</v>
      </c>
      <c r="J1502" s="95">
        <v>4.62</v>
      </c>
      <c r="K1502" s="96">
        <f t="shared" ref="K1502:K1503" si="705">J1502*H1502</f>
        <v>74.756219999999999</v>
      </c>
      <c r="L1502" s="96">
        <v>6.38</v>
      </c>
      <c r="M1502" s="96">
        <f t="shared" ref="M1502:M1503" si="706">L1502*H1502</f>
        <v>103.23478</v>
      </c>
      <c r="N1502" s="95">
        <v>11</v>
      </c>
      <c r="O1502" s="4">
        <f t="shared" ref="O1502:O1512" si="707">N1502*H1502</f>
        <v>177.99100000000001</v>
      </c>
      <c r="P1502" s="9"/>
    </row>
    <row r="1503" spans="1:16" s="8" customFormat="1" ht="14.4" x14ac:dyDescent="0.25">
      <c r="A1503" s="35">
        <f>IF(I1503&lt;&gt;"",1+MAX($A$1:A1502),"")</f>
        <v>1069</v>
      </c>
      <c r="B1503" s="37" t="s">
        <v>1025</v>
      </c>
      <c r="C1503" s="37" t="s">
        <v>1025</v>
      </c>
      <c r="E1503" s="33" t="s">
        <v>1027</v>
      </c>
      <c r="F1503" s="6">
        <v>13.37</v>
      </c>
      <c r="G1503" s="1">
        <v>0.1</v>
      </c>
      <c r="H1503" s="2">
        <f t="shared" si="704"/>
        <v>14.707000000000001</v>
      </c>
      <c r="I1503" s="15" t="s">
        <v>28</v>
      </c>
      <c r="J1503" s="95">
        <v>3.78</v>
      </c>
      <c r="K1503" s="96">
        <f t="shared" si="705"/>
        <v>55.592460000000003</v>
      </c>
      <c r="L1503" s="96">
        <v>5.22</v>
      </c>
      <c r="M1503" s="96">
        <f t="shared" si="706"/>
        <v>76.770539999999997</v>
      </c>
      <c r="N1503" s="95">
        <v>9</v>
      </c>
      <c r="O1503" s="4">
        <f t="shared" si="707"/>
        <v>132.363</v>
      </c>
      <c r="P1503" s="9"/>
    </row>
    <row r="1504" spans="1:16" s="8" customFormat="1" ht="14.4" x14ac:dyDescent="0.25">
      <c r="A1504" s="35" t="str">
        <f>IF(I1504&lt;&gt;"",1+MAX($A$1:A1503),"")</f>
        <v/>
      </c>
      <c r="B1504" s="37"/>
      <c r="C1504" s="37"/>
      <c r="E1504" s="33"/>
      <c r="F1504" s="6"/>
      <c r="G1504" s="1"/>
      <c r="H1504" s="2"/>
      <c r="I1504" s="15"/>
      <c r="J1504" s="3"/>
      <c r="K1504" s="40"/>
      <c r="L1504" s="40"/>
      <c r="M1504" s="40"/>
      <c r="N1504" s="3"/>
      <c r="O1504" s="4"/>
      <c r="P1504" s="9"/>
    </row>
    <row r="1505" spans="1:16" x14ac:dyDescent="0.25">
      <c r="A1505" s="35" t="str">
        <f>IF(I1505&lt;&gt;"",1+MAX($A$1:A1504),"")</f>
        <v/>
      </c>
      <c r="B1505" s="66"/>
      <c r="C1505" s="67"/>
      <c r="D1505" s="47"/>
      <c r="E1505" s="55" t="s">
        <v>1028</v>
      </c>
      <c r="F1505" s="6"/>
      <c r="G1505" s="136"/>
      <c r="H1505" s="136"/>
      <c r="I1505" s="15"/>
      <c r="J1505" s="40"/>
      <c r="K1505" s="40"/>
      <c r="L1505" s="40"/>
      <c r="M1505" s="40"/>
      <c r="N1505" s="3"/>
      <c r="O1505" s="4"/>
      <c r="P1505" s="9"/>
    </row>
    <row r="1506" spans="1:16" s="8" customFormat="1" ht="14.4" x14ac:dyDescent="0.25">
      <c r="A1506" s="35">
        <f>IF(I1506&lt;&gt;"",1+MAX($A$1:A1505),"")</f>
        <v>1070</v>
      </c>
      <c r="B1506" s="37" t="s">
        <v>1025</v>
      </c>
      <c r="C1506" s="37" t="s">
        <v>1025</v>
      </c>
      <c r="E1506" s="33" t="s">
        <v>1029</v>
      </c>
      <c r="F1506" s="6">
        <v>16.96</v>
      </c>
      <c r="G1506" s="1">
        <v>0.1</v>
      </c>
      <c r="H1506" s="2">
        <f t="shared" ref="H1506:H1507" si="708">F1506*(1+G1506)</f>
        <v>18.656000000000002</v>
      </c>
      <c r="I1506" s="15" t="s">
        <v>28</v>
      </c>
      <c r="J1506" s="95">
        <v>6.3</v>
      </c>
      <c r="K1506" s="96">
        <f t="shared" ref="K1506:K1507" si="709">J1506*H1506</f>
        <v>117.53280000000001</v>
      </c>
      <c r="L1506" s="96">
        <v>8.6999999999999993</v>
      </c>
      <c r="M1506" s="96">
        <f t="shared" ref="M1506:M1507" si="710">L1506*H1506</f>
        <v>162.30719999999999</v>
      </c>
      <c r="N1506" s="95">
        <v>15</v>
      </c>
      <c r="O1506" s="4">
        <f t="shared" ref="O1506:O1507" si="711">N1506*H1506</f>
        <v>279.84000000000003</v>
      </c>
      <c r="P1506" s="9"/>
    </row>
    <row r="1507" spans="1:16" s="8" customFormat="1" ht="14.4" x14ac:dyDescent="0.25">
      <c r="A1507" s="35">
        <f>IF(I1507&lt;&gt;"",1+MAX($A$1:A1506),"")</f>
        <v>1071</v>
      </c>
      <c r="B1507" s="37" t="s">
        <v>1025</v>
      </c>
      <c r="C1507" s="37" t="s">
        <v>1025</v>
      </c>
      <c r="E1507" s="33" t="s">
        <v>1030</v>
      </c>
      <c r="F1507" s="6">
        <v>16.91</v>
      </c>
      <c r="G1507" s="1">
        <v>0.1</v>
      </c>
      <c r="H1507" s="2">
        <f t="shared" si="708"/>
        <v>18.601000000000003</v>
      </c>
      <c r="I1507" s="15" t="s">
        <v>28</v>
      </c>
      <c r="J1507" s="95">
        <v>7.9799999999999995</v>
      </c>
      <c r="K1507" s="96">
        <f t="shared" si="709"/>
        <v>148.43598</v>
      </c>
      <c r="L1507" s="96">
        <v>11.02</v>
      </c>
      <c r="M1507" s="96">
        <f t="shared" si="710"/>
        <v>204.98302000000001</v>
      </c>
      <c r="N1507" s="95">
        <v>19</v>
      </c>
      <c r="O1507" s="4">
        <f t="shared" si="711"/>
        <v>353.41900000000004</v>
      </c>
      <c r="P1507" s="9"/>
    </row>
    <row r="1508" spans="1:16" s="8" customFormat="1" ht="14.4" x14ac:dyDescent="0.25">
      <c r="A1508" s="35" t="str">
        <f>IF(I1508&lt;&gt;"",1+MAX($A$1:A1507),"")</f>
        <v/>
      </c>
      <c r="B1508" s="37"/>
      <c r="C1508" s="37"/>
      <c r="E1508" s="33"/>
      <c r="F1508" s="6"/>
      <c r="G1508" s="1"/>
      <c r="H1508" s="2"/>
      <c r="I1508" s="15"/>
      <c r="J1508" s="3"/>
      <c r="K1508" s="40"/>
      <c r="L1508" s="40"/>
      <c r="M1508" s="40"/>
      <c r="N1508" s="3"/>
      <c r="O1508" s="4"/>
      <c r="P1508" s="9"/>
    </row>
    <row r="1509" spans="1:16" x14ac:dyDescent="0.25">
      <c r="A1509" s="35" t="str">
        <f>IF(I1509&lt;&gt;"",1+MAX($A$1:A1508),"")</f>
        <v/>
      </c>
      <c r="B1509" s="66"/>
      <c r="C1509" s="67"/>
      <c r="D1509" s="47"/>
      <c r="E1509" s="55" t="s">
        <v>1031</v>
      </c>
      <c r="F1509" s="6"/>
      <c r="G1509" s="136"/>
      <c r="H1509" s="136"/>
      <c r="I1509" s="15"/>
      <c r="J1509" s="40"/>
      <c r="K1509" s="40"/>
      <c r="L1509" s="40"/>
      <c r="M1509" s="40"/>
      <c r="N1509" s="3"/>
      <c r="O1509" s="4"/>
      <c r="P1509" s="9"/>
    </row>
    <row r="1510" spans="1:16" s="8" customFormat="1" ht="14.4" x14ac:dyDescent="0.25">
      <c r="A1510" s="35">
        <f>IF(I1510&lt;&gt;"",1+MAX($A$1:A1509),"")</f>
        <v>1072</v>
      </c>
      <c r="B1510" s="37" t="s">
        <v>1025</v>
      </c>
      <c r="C1510" s="37" t="s">
        <v>1025</v>
      </c>
      <c r="E1510" s="33" t="s">
        <v>1032</v>
      </c>
      <c r="F1510" s="6">
        <v>26.29</v>
      </c>
      <c r="G1510" s="1">
        <v>0.1</v>
      </c>
      <c r="H1510" s="2">
        <f t="shared" ref="H1510:H1511" si="712">F1510*(1+G1510)</f>
        <v>28.919</v>
      </c>
      <c r="I1510" s="15" t="s">
        <v>28</v>
      </c>
      <c r="J1510" s="95">
        <v>4.62</v>
      </c>
      <c r="K1510" s="96">
        <f t="shared" ref="K1510:K1512" si="713">J1510*H1510</f>
        <v>133.60578000000001</v>
      </c>
      <c r="L1510" s="96">
        <v>6.38</v>
      </c>
      <c r="M1510" s="96">
        <f t="shared" ref="M1510:M1512" si="714">L1510*H1510</f>
        <v>184.50322</v>
      </c>
      <c r="N1510" s="95">
        <v>11</v>
      </c>
      <c r="O1510" s="4">
        <f t="shared" ref="O1510:O1511" si="715">N1510*H1510</f>
        <v>318.10899999999998</v>
      </c>
      <c r="P1510" s="9"/>
    </row>
    <row r="1511" spans="1:16" s="8" customFormat="1" ht="14.4" x14ac:dyDescent="0.25">
      <c r="A1511" s="35">
        <f>IF(I1511&lt;&gt;"",1+MAX($A$1:A1510),"")</f>
        <v>1073</v>
      </c>
      <c r="B1511" s="37" t="s">
        <v>1025</v>
      </c>
      <c r="C1511" s="37" t="s">
        <v>1025</v>
      </c>
      <c r="E1511" s="33" t="s">
        <v>1033</v>
      </c>
      <c r="F1511" s="6">
        <v>26.75</v>
      </c>
      <c r="G1511" s="1">
        <v>0.1</v>
      </c>
      <c r="H1511" s="2">
        <f t="shared" si="712"/>
        <v>29.425000000000001</v>
      </c>
      <c r="I1511" s="15" t="s">
        <v>28</v>
      </c>
      <c r="J1511" s="95">
        <v>6.3</v>
      </c>
      <c r="K1511" s="96">
        <f t="shared" si="713"/>
        <v>185.3775</v>
      </c>
      <c r="L1511" s="96">
        <v>8.6999999999999993</v>
      </c>
      <c r="M1511" s="96">
        <f t="shared" si="714"/>
        <v>255.99749999999997</v>
      </c>
      <c r="N1511" s="95">
        <v>15</v>
      </c>
      <c r="O1511" s="4">
        <f t="shared" si="715"/>
        <v>441.375</v>
      </c>
      <c r="P1511" s="9"/>
    </row>
    <row r="1512" spans="1:16" s="8" customFormat="1" ht="14.4" x14ac:dyDescent="0.25">
      <c r="A1512" s="35">
        <f>IF(I1512&lt;&gt;"",1+MAX($A$1:A1511),"")</f>
        <v>1074</v>
      </c>
      <c r="B1512" s="37" t="s">
        <v>1025</v>
      </c>
      <c r="C1512" s="37" t="s">
        <v>1025</v>
      </c>
      <c r="E1512" s="33" t="s">
        <v>1034</v>
      </c>
      <c r="F1512" s="6">
        <v>30.24</v>
      </c>
      <c r="G1512" s="1">
        <v>0.1</v>
      </c>
      <c r="H1512" s="2">
        <f t="shared" si="704"/>
        <v>33.264000000000003</v>
      </c>
      <c r="I1512" s="15" t="s">
        <v>28</v>
      </c>
      <c r="J1512" s="95">
        <v>7.9799999999999995</v>
      </c>
      <c r="K1512" s="96">
        <f t="shared" si="713"/>
        <v>265.44672000000003</v>
      </c>
      <c r="L1512" s="96">
        <v>11.02</v>
      </c>
      <c r="M1512" s="96">
        <f t="shared" si="714"/>
        <v>366.56927999999999</v>
      </c>
      <c r="N1512" s="95">
        <v>19</v>
      </c>
      <c r="O1512" s="4">
        <f t="shared" si="707"/>
        <v>632.01600000000008</v>
      </c>
      <c r="P1512" s="9"/>
    </row>
    <row r="1513" spans="1:16" s="8" customFormat="1" ht="14.4" x14ac:dyDescent="0.25">
      <c r="A1513" s="35">
        <f>IF(I1513&lt;&gt;"",1+MAX($A$1:A1512),"")</f>
        <v>1075</v>
      </c>
      <c r="B1513" s="37" t="s">
        <v>1025</v>
      </c>
      <c r="C1513" s="37" t="s">
        <v>1025</v>
      </c>
      <c r="E1513" s="33" t="s">
        <v>1035</v>
      </c>
      <c r="F1513" s="6">
        <f>2*10</f>
        <v>20</v>
      </c>
      <c r="G1513" s="1">
        <v>0.1</v>
      </c>
      <c r="H1513" s="2">
        <f>F1513*(1+G1513)</f>
        <v>22</v>
      </c>
      <c r="I1513" s="15" t="s">
        <v>28</v>
      </c>
      <c r="J1513" s="93">
        <v>100</v>
      </c>
      <c r="K1513" s="94">
        <f>J1513*H1513</f>
        <v>2200</v>
      </c>
      <c r="L1513" s="94">
        <v>80</v>
      </c>
      <c r="M1513" s="94">
        <f>L1513*H1513</f>
        <v>1760</v>
      </c>
      <c r="N1513" s="93">
        <v>180</v>
      </c>
      <c r="O1513" s="4">
        <f>N1513*H1513</f>
        <v>3960</v>
      </c>
      <c r="P1513" s="9"/>
    </row>
    <row r="1514" spans="1:16" s="8" customFormat="1" ht="14.4" x14ac:dyDescent="0.25">
      <c r="A1514" s="35">
        <f>IF(I1514&lt;&gt;"",1+MAX($A$1:A1513),"")</f>
        <v>1076</v>
      </c>
      <c r="B1514" s="37" t="s">
        <v>1025</v>
      </c>
      <c r="C1514" s="37" t="s">
        <v>1025</v>
      </c>
      <c r="E1514" s="33" t="s">
        <v>1036</v>
      </c>
      <c r="F1514" s="6">
        <f>2*10</f>
        <v>20</v>
      </c>
      <c r="G1514" s="1">
        <v>0.1</v>
      </c>
      <c r="H1514" s="2">
        <f>F1514*(1+G1514)</f>
        <v>22</v>
      </c>
      <c r="I1514" s="15" t="s">
        <v>28</v>
      </c>
      <c r="J1514" s="93">
        <v>100</v>
      </c>
      <c r="K1514" s="94">
        <f>J1514*H1514</f>
        <v>2200</v>
      </c>
      <c r="L1514" s="94">
        <v>80</v>
      </c>
      <c r="M1514" s="94">
        <f>L1514*H1514</f>
        <v>1760</v>
      </c>
      <c r="N1514" s="93">
        <v>180</v>
      </c>
      <c r="O1514" s="4">
        <f>N1514*H1514</f>
        <v>3960</v>
      </c>
      <c r="P1514" s="9"/>
    </row>
    <row r="1515" spans="1:16" x14ac:dyDescent="0.25">
      <c r="A1515" s="35" t="str">
        <f>IF(I1515&lt;&gt;"",1+MAX($A$1:A1514),"")</f>
        <v/>
      </c>
      <c r="B1515" s="66"/>
      <c r="C1515" s="67"/>
      <c r="D1515" s="8"/>
      <c r="E1515" s="54"/>
      <c r="F1515" s="6"/>
      <c r="G1515" s="1"/>
      <c r="H1515" s="2"/>
      <c r="I1515" s="15"/>
      <c r="J1515" s="40"/>
      <c r="K1515" s="40"/>
      <c r="L1515" s="40"/>
      <c r="M1515" s="40"/>
      <c r="N1515" s="3"/>
      <c r="O1515" s="4"/>
      <c r="P1515" s="9"/>
    </row>
    <row r="1516" spans="1:16" x14ac:dyDescent="0.25">
      <c r="A1516" s="35" t="str">
        <f>IF(I1516&lt;&gt;"",1+MAX($A$1:A1515),"")</f>
        <v/>
      </c>
      <c r="B1516" s="66"/>
      <c r="C1516" s="67"/>
      <c r="D1516" s="47"/>
      <c r="E1516" s="55" t="s">
        <v>1037</v>
      </c>
      <c r="F1516" s="6"/>
      <c r="G1516" s="1"/>
      <c r="H1516" s="2"/>
      <c r="I1516" s="15"/>
      <c r="J1516" s="40"/>
      <c r="K1516" s="40"/>
      <c r="L1516" s="40"/>
      <c r="M1516" s="40"/>
      <c r="N1516" s="3"/>
      <c r="O1516" s="4"/>
      <c r="P1516" s="9"/>
    </row>
    <row r="1517" spans="1:16" s="8" customFormat="1" ht="14.4" x14ac:dyDescent="0.25">
      <c r="A1517" s="35">
        <f>IF(I1517&lt;&gt;"",1+MAX($A$1:A1516),"")</f>
        <v>1077</v>
      </c>
      <c r="B1517" s="37" t="s">
        <v>1038</v>
      </c>
      <c r="C1517" s="37" t="s">
        <v>1025</v>
      </c>
      <c r="E1517" s="33" t="s">
        <v>1039</v>
      </c>
      <c r="F1517" s="6">
        <v>1</v>
      </c>
      <c r="G1517" s="1">
        <v>0</v>
      </c>
      <c r="H1517" s="2">
        <f t="shared" ref="H1517:H1530" si="716">F1517*(1+G1517)</f>
        <v>1</v>
      </c>
      <c r="I1517" s="15" t="s">
        <v>35</v>
      </c>
      <c r="J1517" s="95">
        <v>735</v>
      </c>
      <c r="K1517" s="96">
        <f t="shared" ref="K1517:K1518" si="717">J1517*H1517</f>
        <v>735</v>
      </c>
      <c r="L1517" s="96">
        <v>1750</v>
      </c>
      <c r="M1517" s="94">
        <f t="shared" ref="M1517:M1518" si="718">L1517*H1517</f>
        <v>1750</v>
      </c>
      <c r="N1517" s="93">
        <v>2485</v>
      </c>
      <c r="O1517" s="4">
        <f t="shared" ref="O1517:O1530" si="719">N1517*H1517</f>
        <v>2485</v>
      </c>
      <c r="P1517" s="9"/>
    </row>
    <row r="1518" spans="1:16" s="8" customFormat="1" ht="14.4" x14ac:dyDescent="0.25">
      <c r="A1518" s="35">
        <f>IF(I1518&lt;&gt;"",1+MAX($A$1:A1517),"")</f>
        <v>1078</v>
      </c>
      <c r="B1518" s="37" t="s">
        <v>1038</v>
      </c>
      <c r="C1518" s="37" t="s">
        <v>1025</v>
      </c>
      <c r="E1518" s="33" t="s">
        <v>1040</v>
      </c>
      <c r="F1518" s="6">
        <v>1</v>
      </c>
      <c r="G1518" s="1">
        <v>0</v>
      </c>
      <c r="H1518" s="2">
        <f t="shared" si="716"/>
        <v>1</v>
      </c>
      <c r="I1518" s="15" t="s">
        <v>35</v>
      </c>
      <c r="J1518" s="95">
        <v>1218</v>
      </c>
      <c r="K1518" s="96">
        <f t="shared" si="717"/>
        <v>1218</v>
      </c>
      <c r="L1518" s="96">
        <v>2900</v>
      </c>
      <c r="M1518" s="94">
        <f t="shared" si="718"/>
        <v>2900</v>
      </c>
      <c r="N1518" s="93">
        <v>4118</v>
      </c>
      <c r="O1518" s="4">
        <f t="shared" si="719"/>
        <v>4118</v>
      </c>
      <c r="P1518" s="9"/>
    </row>
    <row r="1519" spans="1:16" s="8" customFormat="1" ht="14.4" x14ac:dyDescent="0.25">
      <c r="A1519" s="35">
        <f>IF(I1519&lt;&gt;"",1+MAX($A$1:A1518),"")</f>
        <v>1079</v>
      </c>
      <c r="B1519" s="37" t="s">
        <v>1038</v>
      </c>
      <c r="C1519" s="37" t="s">
        <v>1025</v>
      </c>
      <c r="E1519" s="33" t="s">
        <v>1041</v>
      </c>
      <c r="F1519" s="6">
        <v>1</v>
      </c>
      <c r="G1519" s="1">
        <v>0</v>
      </c>
      <c r="H1519" s="2">
        <f t="shared" si="716"/>
        <v>1</v>
      </c>
      <c r="I1519" s="15" t="s">
        <v>35</v>
      </c>
      <c r="J1519" s="95">
        <v>462</v>
      </c>
      <c r="K1519" s="96">
        <f t="shared" ref="K1519:K1529" si="720">J1519*H1519</f>
        <v>462</v>
      </c>
      <c r="L1519" s="96">
        <v>1100</v>
      </c>
      <c r="M1519" s="94">
        <f t="shared" ref="M1519:M1529" si="721">L1519*H1519</f>
        <v>1100</v>
      </c>
      <c r="N1519" s="93">
        <v>1562</v>
      </c>
      <c r="O1519" s="4">
        <f t="shared" si="719"/>
        <v>1562</v>
      </c>
      <c r="P1519" s="9"/>
    </row>
    <row r="1520" spans="1:16" s="8" customFormat="1" ht="14.4" x14ac:dyDescent="0.25">
      <c r="A1520" s="35">
        <f>IF(I1520&lt;&gt;"",1+MAX($A$1:A1519),"")</f>
        <v>1080</v>
      </c>
      <c r="B1520" s="37" t="s">
        <v>1038</v>
      </c>
      <c r="C1520" s="37" t="s">
        <v>1025</v>
      </c>
      <c r="E1520" s="33" t="s">
        <v>1042</v>
      </c>
      <c r="F1520" s="6">
        <v>2</v>
      </c>
      <c r="G1520" s="1">
        <v>0</v>
      </c>
      <c r="H1520" s="2">
        <f t="shared" si="716"/>
        <v>2</v>
      </c>
      <c r="I1520" s="15" t="s">
        <v>35</v>
      </c>
      <c r="J1520" s="95">
        <v>23.099999999999998</v>
      </c>
      <c r="K1520" s="96">
        <f t="shared" si="720"/>
        <v>46.199999999999996</v>
      </c>
      <c r="L1520" s="96">
        <v>55</v>
      </c>
      <c r="M1520" s="94">
        <f t="shared" si="721"/>
        <v>110</v>
      </c>
      <c r="N1520" s="93">
        <v>78.099999999999994</v>
      </c>
      <c r="O1520" s="4">
        <f t="shared" si="719"/>
        <v>156.19999999999999</v>
      </c>
      <c r="P1520" s="9"/>
    </row>
    <row r="1521" spans="1:16" s="8" customFormat="1" ht="14.4" x14ac:dyDescent="0.25">
      <c r="A1521" s="35">
        <f>IF(I1521&lt;&gt;"",1+MAX($A$1:A1520),"")</f>
        <v>1081</v>
      </c>
      <c r="B1521" s="37" t="s">
        <v>1038</v>
      </c>
      <c r="C1521" s="37" t="s">
        <v>1025</v>
      </c>
      <c r="E1521" s="33" t="s">
        <v>1043</v>
      </c>
      <c r="F1521" s="6">
        <v>1</v>
      </c>
      <c r="G1521" s="1">
        <v>0</v>
      </c>
      <c r="H1521" s="2">
        <f t="shared" si="716"/>
        <v>1</v>
      </c>
      <c r="I1521" s="15" t="s">
        <v>35</v>
      </c>
      <c r="J1521" s="95">
        <v>33.6</v>
      </c>
      <c r="K1521" s="96">
        <f t="shared" si="720"/>
        <v>33.6</v>
      </c>
      <c r="L1521" s="96">
        <v>80</v>
      </c>
      <c r="M1521" s="94">
        <f t="shared" si="721"/>
        <v>80</v>
      </c>
      <c r="N1521" s="93">
        <v>113.6</v>
      </c>
      <c r="O1521" s="4">
        <f t="shared" si="719"/>
        <v>113.6</v>
      </c>
      <c r="P1521" s="9"/>
    </row>
    <row r="1522" spans="1:16" s="8" customFormat="1" ht="14.4" x14ac:dyDescent="0.25">
      <c r="A1522" s="35">
        <f>IF(I1522&lt;&gt;"",1+MAX($A$1:A1521),"")</f>
        <v>1082</v>
      </c>
      <c r="B1522" s="37" t="s">
        <v>1038</v>
      </c>
      <c r="C1522" s="37" t="s">
        <v>1025</v>
      </c>
      <c r="E1522" s="33" t="s">
        <v>1044</v>
      </c>
      <c r="F1522" s="6">
        <v>1</v>
      </c>
      <c r="G1522" s="1">
        <v>0</v>
      </c>
      <c r="H1522" s="2">
        <f t="shared" si="716"/>
        <v>1</v>
      </c>
      <c r="I1522" s="15" t="s">
        <v>35</v>
      </c>
      <c r="J1522" s="95">
        <v>13.44</v>
      </c>
      <c r="K1522" s="96">
        <f t="shared" si="720"/>
        <v>13.44</v>
      </c>
      <c r="L1522" s="96">
        <v>32</v>
      </c>
      <c r="M1522" s="94">
        <f t="shared" si="721"/>
        <v>32</v>
      </c>
      <c r="N1522" s="93">
        <v>45.44</v>
      </c>
      <c r="O1522" s="4">
        <f t="shared" si="719"/>
        <v>45.44</v>
      </c>
      <c r="P1522" s="9"/>
    </row>
    <row r="1523" spans="1:16" s="8" customFormat="1" ht="14.4" x14ac:dyDescent="0.25">
      <c r="A1523" s="35">
        <f>IF(I1523&lt;&gt;"",1+MAX($A$1:A1522),"")</f>
        <v>1083</v>
      </c>
      <c r="B1523" s="37" t="s">
        <v>1038</v>
      </c>
      <c r="C1523" s="37" t="s">
        <v>1025</v>
      </c>
      <c r="E1523" s="33" t="s">
        <v>1045</v>
      </c>
      <c r="F1523" s="6">
        <v>1</v>
      </c>
      <c r="G1523" s="1">
        <v>0</v>
      </c>
      <c r="H1523" s="2">
        <f t="shared" si="716"/>
        <v>1</v>
      </c>
      <c r="I1523" s="15" t="s">
        <v>35</v>
      </c>
      <c r="J1523" s="95">
        <v>8.4</v>
      </c>
      <c r="K1523" s="96">
        <f t="shared" si="720"/>
        <v>8.4</v>
      </c>
      <c r="L1523" s="96">
        <v>20</v>
      </c>
      <c r="M1523" s="94">
        <f t="shared" si="721"/>
        <v>20</v>
      </c>
      <c r="N1523" s="93">
        <v>28.4</v>
      </c>
      <c r="O1523" s="4">
        <f t="shared" si="719"/>
        <v>28.4</v>
      </c>
      <c r="P1523" s="9"/>
    </row>
    <row r="1524" spans="1:16" s="8" customFormat="1" ht="14.4" x14ac:dyDescent="0.25">
      <c r="A1524" s="35">
        <f>IF(I1524&lt;&gt;"",1+MAX($A$1:A1523),"")</f>
        <v>1084</v>
      </c>
      <c r="B1524" s="37" t="s">
        <v>1038</v>
      </c>
      <c r="C1524" s="37" t="s">
        <v>1025</v>
      </c>
      <c r="E1524" s="33" t="s">
        <v>1046</v>
      </c>
      <c r="F1524" s="6">
        <v>1</v>
      </c>
      <c r="G1524" s="1">
        <v>0</v>
      </c>
      <c r="H1524" s="2">
        <f t="shared" si="716"/>
        <v>1</v>
      </c>
      <c r="I1524" s="15" t="s">
        <v>35</v>
      </c>
      <c r="J1524" s="95">
        <v>15.12</v>
      </c>
      <c r="K1524" s="96">
        <f t="shared" ref="K1524" si="722">J1524*H1524</f>
        <v>15.12</v>
      </c>
      <c r="L1524" s="96">
        <v>36</v>
      </c>
      <c r="M1524" s="94">
        <f t="shared" ref="M1524" si="723">L1524*H1524</f>
        <v>36</v>
      </c>
      <c r="N1524" s="93">
        <v>51.12</v>
      </c>
      <c r="O1524" s="4">
        <f t="shared" si="719"/>
        <v>51.12</v>
      </c>
      <c r="P1524" s="9"/>
    </row>
    <row r="1525" spans="1:16" s="8" customFormat="1" ht="14.4" x14ac:dyDescent="0.25">
      <c r="A1525" s="35">
        <f>IF(I1525&lt;&gt;"",1+MAX($A$1:A1524),"")</f>
        <v>1085</v>
      </c>
      <c r="B1525" s="37" t="s">
        <v>1038</v>
      </c>
      <c r="C1525" s="37" t="s">
        <v>1025</v>
      </c>
      <c r="E1525" s="33" t="s">
        <v>1047</v>
      </c>
      <c r="F1525" s="6">
        <v>1</v>
      </c>
      <c r="G1525" s="1">
        <v>0</v>
      </c>
      <c r="H1525" s="2">
        <f t="shared" si="716"/>
        <v>1</v>
      </c>
      <c r="I1525" s="15" t="s">
        <v>35</v>
      </c>
      <c r="J1525" s="95">
        <v>8.4</v>
      </c>
      <c r="K1525" s="96">
        <f t="shared" si="720"/>
        <v>8.4</v>
      </c>
      <c r="L1525" s="96">
        <v>20</v>
      </c>
      <c r="M1525" s="94">
        <f t="shared" si="721"/>
        <v>20</v>
      </c>
      <c r="N1525" s="93">
        <v>28.4</v>
      </c>
      <c r="O1525" s="4">
        <f t="shared" si="719"/>
        <v>28.4</v>
      </c>
      <c r="P1525" s="9"/>
    </row>
    <row r="1526" spans="1:16" s="8" customFormat="1" ht="14.4" x14ac:dyDescent="0.25">
      <c r="A1526" s="35">
        <f>IF(I1526&lt;&gt;"",1+MAX($A$1:A1525),"")</f>
        <v>1086</v>
      </c>
      <c r="B1526" s="37" t="s">
        <v>1038</v>
      </c>
      <c r="C1526" s="37" t="s">
        <v>1025</v>
      </c>
      <c r="E1526" s="33" t="s">
        <v>1048</v>
      </c>
      <c r="F1526" s="6">
        <v>1</v>
      </c>
      <c r="G1526" s="1">
        <v>0</v>
      </c>
      <c r="H1526" s="2">
        <f t="shared" si="716"/>
        <v>1</v>
      </c>
      <c r="I1526" s="15" t="s">
        <v>35</v>
      </c>
      <c r="J1526" s="95">
        <v>84</v>
      </c>
      <c r="K1526" s="96">
        <f t="shared" ref="K1526" si="724">J1526*H1526</f>
        <v>84</v>
      </c>
      <c r="L1526" s="96">
        <v>200</v>
      </c>
      <c r="M1526" s="94">
        <f t="shared" ref="M1526" si="725">L1526*H1526</f>
        <v>200</v>
      </c>
      <c r="N1526" s="93">
        <v>284</v>
      </c>
      <c r="O1526" s="4">
        <f t="shared" si="719"/>
        <v>284</v>
      </c>
      <c r="P1526" s="9"/>
    </row>
    <row r="1527" spans="1:16" s="8" customFormat="1" ht="14.4" x14ac:dyDescent="0.25">
      <c r="A1527" s="35">
        <f>IF(I1527&lt;&gt;"",1+MAX($A$1:A1526),"")</f>
        <v>1087</v>
      </c>
      <c r="B1527" s="37" t="s">
        <v>1038</v>
      </c>
      <c r="C1527" s="37" t="s">
        <v>1025</v>
      </c>
      <c r="E1527" s="33" t="s">
        <v>1228</v>
      </c>
      <c r="F1527" s="6">
        <v>2</v>
      </c>
      <c r="G1527" s="1">
        <v>0</v>
      </c>
      <c r="H1527" s="2">
        <f t="shared" si="716"/>
        <v>2</v>
      </c>
      <c r="I1527" s="15" t="s">
        <v>35</v>
      </c>
      <c r="J1527" s="95">
        <v>122.64</v>
      </c>
      <c r="K1527" s="96">
        <f t="shared" si="720"/>
        <v>245.28</v>
      </c>
      <c r="L1527" s="96">
        <v>292</v>
      </c>
      <c r="M1527" s="94">
        <f t="shared" si="721"/>
        <v>584</v>
      </c>
      <c r="N1527" s="93">
        <v>414.64</v>
      </c>
      <c r="O1527" s="4">
        <f t="shared" si="719"/>
        <v>829.28</v>
      </c>
      <c r="P1527" s="9"/>
    </row>
    <row r="1528" spans="1:16" s="8" customFormat="1" ht="14.4" x14ac:dyDescent="0.25">
      <c r="A1528" s="35">
        <f>IF(I1528&lt;&gt;"",1+MAX($A$1:A1527),"")</f>
        <v>1088</v>
      </c>
      <c r="B1528" s="37" t="s">
        <v>1025</v>
      </c>
      <c r="C1528" s="37" t="s">
        <v>1025</v>
      </c>
      <c r="E1528" s="33" t="s">
        <v>1049</v>
      </c>
      <c r="F1528" s="6">
        <v>1</v>
      </c>
      <c r="G1528" s="1">
        <v>0</v>
      </c>
      <c r="H1528" s="2">
        <f t="shared" si="716"/>
        <v>1</v>
      </c>
      <c r="I1528" s="15" t="s">
        <v>35</v>
      </c>
      <c r="J1528" s="95">
        <v>24.36</v>
      </c>
      <c r="K1528" s="96">
        <f t="shared" si="720"/>
        <v>24.36</v>
      </c>
      <c r="L1528" s="96">
        <v>58</v>
      </c>
      <c r="M1528" s="94">
        <f t="shared" si="721"/>
        <v>58</v>
      </c>
      <c r="N1528" s="93">
        <v>82.36</v>
      </c>
      <c r="O1528" s="4">
        <f t="shared" si="719"/>
        <v>82.36</v>
      </c>
      <c r="P1528" s="9"/>
    </row>
    <row r="1529" spans="1:16" s="8" customFormat="1" ht="28.8" x14ac:dyDescent="0.25">
      <c r="A1529" s="35">
        <f>IF(I1529&lt;&gt;"",1+MAX($A$1:A1528),"")</f>
        <v>1089</v>
      </c>
      <c r="B1529" s="37" t="s">
        <v>1038</v>
      </c>
      <c r="C1529" s="37" t="s">
        <v>1038</v>
      </c>
      <c r="E1529" s="33" t="s">
        <v>1050</v>
      </c>
      <c r="F1529" s="6">
        <v>1</v>
      </c>
      <c r="G1529" s="1">
        <v>0</v>
      </c>
      <c r="H1529" s="2">
        <f t="shared" si="716"/>
        <v>1</v>
      </c>
      <c r="I1529" s="15" t="s">
        <v>35</v>
      </c>
      <c r="J1529" s="95">
        <v>2155.44</v>
      </c>
      <c r="K1529" s="96">
        <f t="shared" si="720"/>
        <v>2155.44</v>
      </c>
      <c r="L1529" s="96">
        <v>5132</v>
      </c>
      <c r="M1529" s="94">
        <f t="shared" si="721"/>
        <v>5132</v>
      </c>
      <c r="N1529" s="93">
        <v>7287.4400000000005</v>
      </c>
      <c r="O1529" s="4">
        <f t="shared" si="719"/>
        <v>7287.4400000000005</v>
      </c>
      <c r="P1529" s="9"/>
    </row>
    <row r="1530" spans="1:16" s="8" customFormat="1" ht="28.8" x14ac:dyDescent="0.25">
      <c r="A1530" s="35">
        <f>IF(I1530&lt;&gt;"",1+MAX($A$1:A1529),"")</f>
        <v>1090</v>
      </c>
      <c r="B1530" s="37" t="s">
        <v>1038</v>
      </c>
      <c r="C1530" s="37" t="s">
        <v>1038</v>
      </c>
      <c r="E1530" s="33" t="s">
        <v>1051</v>
      </c>
      <c r="F1530" s="6">
        <v>1</v>
      </c>
      <c r="G1530" s="1">
        <v>0</v>
      </c>
      <c r="H1530" s="2">
        <f t="shared" si="716"/>
        <v>1</v>
      </c>
      <c r="I1530" s="15" t="s">
        <v>35</v>
      </c>
      <c r="J1530" s="95">
        <v>2155.44</v>
      </c>
      <c r="K1530" s="96">
        <f t="shared" ref="K1530" si="726">J1530*H1530</f>
        <v>2155.44</v>
      </c>
      <c r="L1530" s="96">
        <v>5132</v>
      </c>
      <c r="M1530" s="94">
        <f t="shared" ref="M1530" si="727">L1530*H1530</f>
        <v>5132</v>
      </c>
      <c r="N1530" s="93">
        <v>7287.4400000000005</v>
      </c>
      <c r="O1530" s="4">
        <f t="shared" si="719"/>
        <v>7287.4400000000005</v>
      </c>
      <c r="P1530" s="9"/>
    </row>
    <row r="1531" spans="1:16" x14ac:dyDescent="0.25">
      <c r="A1531" s="35" t="str">
        <f>IF(I1531&lt;&gt;"",1+MAX($A$1:A1530),"")</f>
        <v/>
      </c>
      <c r="B1531" s="66"/>
      <c r="C1531" s="67"/>
      <c r="D1531" s="8"/>
      <c r="E1531" s="54"/>
      <c r="F1531" s="6"/>
      <c r="G1531" s="1"/>
      <c r="H1531" s="2"/>
      <c r="I1531" s="15"/>
      <c r="J1531" s="40"/>
      <c r="K1531" s="40"/>
      <c r="L1531" s="40"/>
      <c r="M1531" s="40"/>
      <c r="N1531" s="3"/>
      <c r="O1531" s="4"/>
      <c r="P1531" s="9"/>
    </row>
    <row r="1532" spans="1:16" x14ac:dyDescent="0.25">
      <c r="A1532" s="35" t="str">
        <f>IF(I1532&lt;&gt;"",1+MAX($A$1:A1531),"")</f>
        <v/>
      </c>
      <c r="B1532" s="66"/>
      <c r="C1532" s="67"/>
      <c r="D1532" s="47"/>
      <c r="E1532" s="55" t="s">
        <v>1052</v>
      </c>
      <c r="F1532" s="6"/>
      <c r="G1532" s="1"/>
      <c r="H1532" s="2"/>
      <c r="I1532" s="15"/>
      <c r="J1532" s="40"/>
      <c r="K1532" s="40"/>
      <c r="L1532" s="40"/>
      <c r="M1532" s="40"/>
      <c r="N1532" s="3"/>
      <c r="O1532" s="4"/>
      <c r="P1532" s="9"/>
    </row>
    <row r="1533" spans="1:16" s="8" customFormat="1" ht="14.4" x14ac:dyDescent="0.25">
      <c r="A1533" s="35">
        <f>IF(I1533&lt;&gt;"",1+MAX($A$1:A1532),"")</f>
        <v>1091</v>
      </c>
      <c r="B1533" s="37" t="s">
        <v>1025</v>
      </c>
      <c r="C1533" s="37" t="s">
        <v>1025</v>
      </c>
      <c r="E1533" s="33" t="s">
        <v>1053</v>
      </c>
      <c r="F1533" s="6">
        <v>1</v>
      </c>
      <c r="G1533" s="1">
        <v>0</v>
      </c>
      <c r="H1533" s="2">
        <f t="shared" ref="H1533:H1538" si="728">F1533*(1+G1533)</f>
        <v>1</v>
      </c>
      <c r="I1533" s="15" t="s">
        <v>35</v>
      </c>
      <c r="J1533" s="95">
        <v>27</v>
      </c>
      <c r="K1533" s="94">
        <f t="shared" ref="K1533:K1535" si="729">J1533*H1533</f>
        <v>27</v>
      </c>
      <c r="L1533" s="94">
        <v>48</v>
      </c>
      <c r="M1533" s="94">
        <f t="shared" ref="M1533:M1535" si="730">L1533*H1533</f>
        <v>48</v>
      </c>
      <c r="N1533" s="93">
        <v>75</v>
      </c>
      <c r="O1533" s="4">
        <f t="shared" ref="O1533:O1538" si="731">N1533*H1533</f>
        <v>75</v>
      </c>
      <c r="P1533" s="9"/>
    </row>
    <row r="1534" spans="1:16" s="8" customFormat="1" ht="14.4" x14ac:dyDescent="0.25">
      <c r="A1534" s="35">
        <f>IF(I1534&lt;&gt;"",1+MAX($A$1:A1533),"")</f>
        <v>1092</v>
      </c>
      <c r="B1534" s="37" t="s">
        <v>1025</v>
      </c>
      <c r="C1534" s="37" t="s">
        <v>1025</v>
      </c>
      <c r="E1534" s="33" t="s">
        <v>1054</v>
      </c>
      <c r="F1534" s="6">
        <v>1</v>
      </c>
      <c r="G1534" s="1">
        <v>0</v>
      </c>
      <c r="H1534" s="2">
        <f t="shared" si="728"/>
        <v>1</v>
      </c>
      <c r="I1534" s="15" t="s">
        <v>35</v>
      </c>
      <c r="J1534" s="95">
        <v>30</v>
      </c>
      <c r="K1534" s="94">
        <f t="shared" si="729"/>
        <v>30</v>
      </c>
      <c r="L1534" s="94">
        <v>55</v>
      </c>
      <c r="M1534" s="94">
        <f t="shared" si="730"/>
        <v>55</v>
      </c>
      <c r="N1534" s="93">
        <v>85</v>
      </c>
      <c r="O1534" s="4">
        <f t="shared" si="731"/>
        <v>85</v>
      </c>
      <c r="P1534" s="9"/>
    </row>
    <row r="1535" spans="1:16" s="8" customFormat="1" ht="14.4" x14ac:dyDescent="0.25">
      <c r="A1535" s="35">
        <f>IF(I1535&lt;&gt;"",1+MAX($A$1:A1534),"")</f>
        <v>1093</v>
      </c>
      <c r="B1535" s="37" t="s">
        <v>1025</v>
      </c>
      <c r="C1535" s="37" t="s">
        <v>1025</v>
      </c>
      <c r="E1535" s="33" t="s">
        <v>1055</v>
      </c>
      <c r="F1535" s="6">
        <v>3</v>
      </c>
      <c r="G1535" s="1">
        <v>0</v>
      </c>
      <c r="H1535" s="2">
        <f t="shared" si="728"/>
        <v>3</v>
      </c>
      <c r="I1535" s="15" t="s">
        <v>35</v>
      </c>
      <c r="J1535" s="95">
        <v>24.7</v>
      </c>
      <c r="K1535" s="94">
        <f t="shared" si="729"/>
        <v>74.099999999999994</v>
      </c>
      <c r="L1535" s="94">
        <v>38</v>
      </c>
      <c r="M1535" s="94">
        <f t="shared" si="730"/>
        <v>114</v>
      </c>
      <c r="N1535" s="93">
        <v>62.7</v>
      </c>
      <c r="O1535" s="4">
        <f t="shared" si="731"/>
        <v>188.10000000000002</v>
      </c>
      <c r="P1535" s="9"/>
    </row>
    <row r="1536" spans="1:16" s="8" customFormat="1" ht="14.4" x14ac:dyDescent="0.25">
      <c r="A1536" s="35">
        <f>IF(I1536&lt;&gt;"",1+MAX($A$1:A1535),"")</f>
        <v>1094</v>
      </c>
      <c r="B1536" s="37" t="s">
        <v>1025</v>
      </c>
      <c r="C1536" s="37" t="s">
        <v>1025</v>
      </c>
      <c r="E1536" s="33" t="s">
        <v>1056</v>
      </c>
      <c r="F1536" s="6">
        <v>1</v>
      </c>
      <c r="G1536" s="1">
        <v>0</v>
      </c>
      <c r="H1536" s="2">
        <f t="shared" si="728"/>
        <v>1</v>
      </c>
      <c r="I1536" s="15" t="s">
        <v>35</v>
      </c>
      <c r="J1536" s="95">
        <v>24.7</v>
      </c>
      <c r="K1536" s="94">
        <f t="shared" ref="K1536:K1538" si="732">J1536*H1536</f>
        <v>24.7</v>
      </c>
      <c r="L1536" s="94">
        <v>38</v>
      </c>
      <c r="M1536" s="94">
        <f t="shared" ref="M1536:M1538" si="733">L1536*H1536</f>
        <v>38</v>
      </c>
      <c r="N1536" s="93">
        <v>62.7</v>
      </c>
      <c r="O1536" s="4">
        <f t="shared" si="731"/>
        <v>62.7</v>
      </c>
      <c r="P1536" s="9"/>
    </row>
    <row r="1537" spans="1:16" s="8" customFormat="1" ht="14.4" x14ac:dyDescent="0.25">
      <c r="A1537" s="35">
        <f>IF(I1537&lt;&gt;"",1+MAX($A$1:A1536),"")</f>
        <v>1095</v>
      </c>
      <c r="B1537" s="37" t="s">
        <v>1025</v>
      </c>
      <c r="C1537" s="37" t="s">
        <v>1025</v>
      </c>
      <c r="E1537" s="33" t="s">
        <v>1057</v>
      </c>
      <c r="F1537" s="6">
        <v>3</v>
      </c>
      <c r="G1537" s="1">
        <v>0</v>
      </c>
      <c r="H1537" s="2">
        <f t="shared" si="728"/>
        <v>3</v>
      </c>
      <c r="I1537" s="15" t="s">
        <v>35</v>
      </c>
      <c r="J1537" s="95">
        <v>26</v>
      </c>
      <c r="K1537" s="94">
        <f t="shared" si="732"/>
        <v>78</v>
      </c>
      <c r="L1537" s="94">
        <v>44</v>
      </c>
      <c r="M1537" s="94">
        <f t="shared" si="733"/>
        <v>132</v>
      </c>
      <c r="N1537" s="93">
        <v>70</v>
      </c>
      <c r="O1537" s="4">
        <f t="shared" si="731"/>
        <v>210</v>
      </c>
      <c r="P1537" s="9"/>
    </row>
    <row r="1538" spans="1:16" s="8" customFormat="1" ht="14.4" x14ac:dyDescent="0.25">
      <c r="A1538" s="35">
        <f>IF(I1538&lt;&gt;"",1+MAX($A$1:A1537),"")</f>
        <v>1096</v>
      </c>
      <c r="B1538" s="37" t="s">
        <v>1025</v>
      </c>
      <c r="C1538" s="37" t="s">
        <v>1025</v>
      </c>
      <c r="E1538" s="33" t="s">
        <v>1058</v>
      </c>
      <c r="F1538" s="6">
        <v>2</v>
      </c>
      <c r="G1538" s="1">
        <v>0</v>
      </c>
      <c r="H1538" s="2">
        <f t="shared" si="728"/>
        <v>2</v>
      </c>
      <c r="I1538" s="15" t="s">
        <v>35</v>
      </c>
      <c r="J1538" s="95">
        <v>27</v>
      </c>
      <c r="K1538" s="94">
        <f t="shared" si="732"/>
        <v>54</v>
      </c>
      <c r="L1538" s="94">
        <v>48</v>
      </c>
      <c r="M1538" s="94">
        <f t="shared" si="733"/>
        <v>96</v>
      </c>
      <c r="N1538" s="93">
        <v>75</v>
      </c>
      <c r="O1538" s="4">
        <f t="shared" si="731"/>
        <v>150</v>
      </c>
      <c r="P1538" s="9"/>
    </row>
    <row r="1539" spans="1:16" s="8" customFormat="1" ht="14.4" x14ac:dyDescent="0.25">
      <c r="A1539" s="35" t="str">
        <f>IF(I1539&lt;&gt;"",1+MAX($A$1:A1538),"")</f>
        <v/>
      </c>
      <c r="B1539" s="37"/>
      <c r="C1539" s="29"/>
      <c r="E1539" s="33"/>
      <c r="F1539" s="6"/>
      <c r="G1539" s="1"/>
      <c r="H1539" s="2"/>
      <c r="I1539" s="15"/>
      <c r="J1539" s="3"/>
      <c r="K1539" s="40"/>
      <c r="L1539" s="40"/>
      <c r="M1539" s="40"/>
      <c r="N1539" s="3"/>
      <c r="O1539" s="4"/>
      <c r="P1539" s="9"/>
    </row>
    <row r="1540" spans="1:16" ht="18" x14ac:dyDescent="0.25">
      <c r="A1540" s="35" t="str">
        <f>IF(I1540&lt;&gt;"",1+MAX($A$1:A1539),"")</f>
        <v/>
      </c>
      <c r="B1540" s="66"/>
      <c r="C1540" s="67"/>
      <c r="D1540" s="23"/>
      <c r="E1540" s="58" t="s">
        <v>625</v>
      </c>
      <c r="F1540" s="56"/>
      <c r="G1540" s="8"/>
      <c r="H1540" s="8"/>
      <c r="J1540" s="40"/>
      <c r="K1540" s="40"/>
      <c r="L1540" s="40"/>
      <c r="M1540" s="40"/>
      <c r="N1540" s="8"/>
      <c r="O1540" s="8"/>
      <c r="P1540" s="25"/>
    </row>
    <row r="1541" spans="1:16" x14ac:dyDescent="0.25">
      <c r="A1541" s="35" t="str">
        <f>IF(I1541&lt;&gt;"",1+MAX($A$1:A1540),"")</f>
        <v/>
      </c>
      <c r="B1541" s="66"/>
      <c r="C1541" s="67"/>
      <c r="D1541" s="47"/>
      <c r="E1541" s="55" t="s">
        <v>1024</v>
      </c>
      <c r="F1541" s="6"/>
      <c r="G1541" s="136"/>
      <c r="H1541" s="136"/>
      <c r="I1541" s="15"/>
      <c r="J1541" s="40"/>
      <c r="K1541" s="40"/>
      <c r="L1541" s="40"/>
      <c r="M1541" s="40"/>
      <c r="N1541" s="3"/>
      <c r="O1541" s="4"/>
      <c r="P1541" s="9"/>
    </row>
    <row r="1542" spans="1:16" s="8" customFormat="1" ht="14.4" x14ac:dyDescent="0.25">
      <c r="A1542" s="35">
        <f>IF(I1542&lt;&gt;"",1+MAX($A$1:A1541),"")</f>
        <v>1097</v>
      </c>
      <c r="B1542" s="37" t="s">
        <v>1059</v>
      </c>
      <c r="C1542" s="37" t="s">
        <v>1059</v>
      </c>
      <c r="E1542" s="33" t="s">
        <v>1026</v>
      </c>
      <c r="F1542" s="6">
        <v>52.48</v>
      </c>
      <c r="G1542" s="1">
        <v>0.1</v>
      </c>
      <c r="H1542" s="2">
        <f t="shared" ref="H1542:H1544" si="734">F1542*(1+G1542)</f>
        <v>57.728000000000002</v>
      </c>
      <c r="I1542" s="15" t="s">
        <v>28</v>
      </c>
      <c r="J1542" s="95">
        <v>4.62</v>
      </c>
      <c r="K1542" s="96">
        <f t="shared" ref="K1542" si="735">J1542*H1542</f>
        <v>266.70336000000003</v>
      </c>
      <c r="L1542" s="96">
        <v>6.38</v>
      </c>
      <c r="M1542" s="96">
        <f t="shared" ref="M1542" si="736">L1542*H1542</f>
        <v>368.30464000000001</v>
      </c>
      <c r="N1542" s="95">
        <v>11</v>
      </c>
      <c r="O1542" s="4">
        <f t="shared" ref="O1542:O1544" si="737">N1542*H1542</f>
        <v>635.00800000000004</v>
      </c>
      <c r="P1542" s="9"/>
    </row>
    <row r="1543" spans="1:16" s="8" customFormat="1" ht="14.4" x14ac:dyDescent="0.25">
      <c r="A1543" s="35">
        <f>IF(I1543&lt;&gt;"",1+MAX($A$1:A1542),"")</f>
        <v>1098</v>
      </c>
      <c r="B1543" s="37" t="s">
        <v>1059</v>
      </c>
      <c r="C1543" s="37" t="s">
        <v>1059</v>
      </c>
      <c r="E1543" s="33" t="s">
        <v>1027</v>
      </c>
      <c r="F1543" s="6">
        <v>9.84</v>
      </c>
      <c r="G1543" s="1">
        <v>0.1</v>
      </c>
      <c r="H1543" s="2">
        <f t="shared" si="734"/>
        <v>10.824</v>
      </c>
      <c r="I1543" s="15" t="s">
        <v>28</v>
      </c>
      <c r="J1543" s="95">
        <v>3.78</v>
      </c>
      <c r="K1543" s="96">
        <f t="shared" ref="K1543:K1544" si="738">J1543*H1543</f>
        <v>40.914719999999996</v>
      </c>
      <c r="L1543" s="96">
        <v>5.22</v>
      </c>
      <c r="M1543" s="96">
        <f t="shared" ref="M1543:M1544" si="739">L1543*H1543</f>
        <v>56.501279999999994</v>
      </c>
      <c r="N1543" s="95">
        <v>9</v>
      </c>
      <c r="O1543" s="4">
        <f t="shared" si="737"/>
        <v>97.415999999999997</v>
      </c>
      <c r="P1543" s="9"/>
    </row>
    <row r="1544" spans="1:16" s="8" customFormat="1" ht="14.4" x14ac:dyDescent="0.25">
      <c r="A1544" s="35">
        <f>IF(I1544&lt;&gt;"",1+MAX($A$1:A1543),"")</f>
        <v>1099</v>
      </c>
      <c r="B1544" s="37" t="s">
        <v>1059</v>
      </c>
      <c r="C1544" s="37" t="s">
        <v>1059</v>
      </c>
      <c r="E1544" s="33" t="s">
        <v>1060</v>
      </c>
      <c r="F1544" s="6">
        <f>1*10</f>
        <v>10</v>
      </c>
      <c r="G1544" s="1">
        <v>0.1</v>
      </c>
      <c r="H1544" s="2">
        <f t="shared" si="734"/>
        <v>11</v>
      </c>
      <c r="I1544" s="15" t="s">
        <v>28</v>
      </c>
      <c r="J1544" s="95">
        <v>4.62</v>
      </c>
      <c r="K1544" s="96">
        <f t="shared" si="738"/>
        <v>50.82</v>
      </c>
      <c r="L1544" s="96">
        <v>6.38</v>
      </c>
      <c r="M1544" s="96">
        <f t="shared" si="739"/>
        <v>70.179999999999993</v>
      </c>
      <c r="N1544" s="95">
        <v>11</v>
      </c>
      <c r="O1544" s="4">
        <f t="shared" si="737"/>
        <v>121</v>
      </c>
      <c r="P1544" s="9"/>
    </row>
    <row r="1545" spans="1:16" s="8" customFormat="1" ht="14.4" x14ac:dyDescent="0.25">
      <c r="A1545" s="35" t="str">
        <f>IF(I1545&lt;&gt;"",1+MAX($A$1:A1544),"")</f>
        <v/>
      </c>
      <c r="B1545" s="37"/>
      <c r="C1545" s="37"/>
      <c r="E1545" s="33"/>
      <c r="F1545" s="6"/>
      <c r="G1545" s="1"/>
      <c r="H1545" s="2"/>
      <c r="I1545" s="15"/>
      <c r="J1545" s="3"/>
      <c r="K1545" s="40"/>
      <c r="L1545" s="40"/>
      <c r="M1545" s="40"/>
      <c r="N1545" s="3"/>
      <c r="O1545" s="4"/>
      <c r="P1545" s="9"/>
    </row>
    <row r="1546" spans="1:16" x14ac:dyDescent="0.25">
      <c r="A1546" s="35" t="str">
        <f>IF(I1546&lt;&gt;"",1+MAX($A$1:A1545),"")</f>
        <v/>
      </c>
      <c r="B1546" s="66"/>
      <c r="C1546" s="67"/>
      <c r="D1546" s="47"/>
      <c r="E1546" s="55" t="s">
        <v>1028</v>
      </c>
      <c r="F1546" s="6"/>
      <c r="G1546" s="136"/>
      <c r="H1546" s="136"/>
      <c r="I1546" s="15"/>
      <c r="J1546" s="40"/>
      <c r="K1546" s="40"/>
      <c r="L1546" s="40"/>
      <c r="M1546" s="40"/>
      <c r="N1546" s="3"/>
      <c r="O1546" s="4"/>
      <c r="P1546" s="9"/>
    </row>
    <row r="1547" spans="1:16" s="8" customFormat="1" ht="14.4" x14ac:dyDescent="0.25">
      <c r="A1547" s="35">
        <f>IF(I1547&lt;&gt;"",1+MAX($A$1:A1546),"")</f>
        <v>1100</v>
      </c>
      <c r="B1547" s="37" t="s">
        <v>1059</v>
      </c>
      <c r="C1547" s="37" t="s">
        <v>1059</v>
      </c>
      <c r="E1547" s="33" t="s">
        <v>1029</v>
      </c>
      <c r="F1547" s="6">
        <v>9.19</v>
      </c>
      <c r="G1547" s="1">
        <v>0.1</v>
      </c>
      <c r="H1547" s="2">
        <f t="shared" ref="H1547:H1549" si="740">F1547*(1+G1547)</f>
        <v>10.109</v>
      </c>
      <c r="I1547" s="15" t="s">
        <v>28</v>
      </c>
      <c r="J1547" s="95">
        <v>6.3</v>
      </c>
      <c r="K1547" s="96">
        <f t="shared" ref="K1547:K1549" si="741">J1547*H1547</f>
        <v>63.686699999999995</v>
      </c>
      <c r="L1547" s="96">
        <v>8.6999999999999993</v>
      </c>
      <c r="M1547" s="96">
        <f t="shared" ref="M1547:M1549" si="742">L1547*H1547</f>
        <v>87.948299999999989</v>
      </c>
      <c r="N1547" s="95">
        <v>15</v>
      </c>
      <c r="O1547" s="4">
        <f t="shared" ref="O1547:O1549" si="743">N1547*H1547</f>
        <v>151.63499999999999</v>
      </c>
      <c r="P1547" s="9"/>
    </row>
    <row r="1548" spans="1:16" s="8" customFormat="1" ht="14.4" x14ac:dyDescent="0.25">
      <c r="A1548" s="35">
        <f>IF(I1548&lt;&gt;"",1+MAX($A$1:A1547),"")</f>
        <v>1101</v>
      </c>
      <c r="B1548" s="37" t="s">
        <v>1059</v>
      </c>
      <c r="C1548" s="37" t="s">
        <v>1059</v>
      </c>
      <c r="E1548" s="33" t="s">
        <v>1030</v>
      </c>
      <c r="F1548" s="6">
        <v>13.73</v>
      </c>
      <c r="G1548" s="1">
        <v>0.1</v>
      </c>
      <c r="H1548" s="2">
        <f t="shared" si="740"/>
        <v>15.103000000000002</v>
      </c>
      <c r="I1548" s="15" t="s">
        <v>28</v>
      </c>
      <c r="J1548" s="95">
        <v>7.9799999999999995</v>
      </c>
      <c r="K1548" s="96">
        <f t="shared" si="741"/>
        <v>120.52194</v>
      </c>
      <c r="L1548" s="96">
        <v>11.02</v>
      </c>
      <c r="M1548" s="96">
        <f t="shared" si="742"/>
        <v>166.43506000000002</v>
      </c>
      <c r="N1548" s="95">
        <v>19</v>
      </c>
      <c r="O1548" s="4">
        <f t="shared" si="743"/>
        <v>286.95700000000005</v>
      </c>
      <c r="P1548" s="9"/>
    </row>
    <row r="1549" spans="1:16" s="8" customFormat="1" ht="14.4" x14ac:dyDescent="0.25">
      <c r="A1549" s="35">
        <f>IF(I1549&lt;&gt;"",1+MAX($A$1:A1548),"")</f>
        <v>1102</v>
      </c>
      <c r="B1549" s="37" t="s">
        <v>1059</v>
      </c>
      <c r="C1549" s="37" t="s">
        <v>1059</v>
      </c>
      <c r="E1549" s="33" t="s">
        <v>1061</v>
      </c>
      <c r="F1549" s="6">
        <v>2.2400000000000002</v>
      </c>
      <c r="G1549" s="1">
        <v>0.1</v>
      </c>
      <c r="H1549" s="2">
        <f t="shared" si="740"/>
        <v>2.4640000000000004</v>
      </c>
      <c r="I1549" s="15" t="s">
        <v>28</v>
      </c>
      <c r="J1549" s="95">
        <v>9.24</v>
      </c>
      <c r="K1549" s="96">
        <f t="shared" si="741"/>
        <v>22.767360000000004</v>
      </c>
      <c r="L1549" s="96">
        <v>12.76</v>
      </c>
      <c r="M1549" s="96">
        <f t="shared" si="742"/>
        <v>31.440640000000005</v>
      </c>
      <c r="N1549" s="95">
        <v>22</v>
      </c>
      <c r="O1549" s="4">
        <f t="shared" si="743"/>
        <v>54.208000000000013</v>
      </c>
      <c r="P1549" s="9"/>
    </row>
    <row r="1550" spans="1:16" s="8" customFormat="1" ht="14.4" x14ac:dyDescent="0.25">
      <c r="A1550" s="35" t="str">
        <f>IF(I1550&lt;&gt;"",1+MAX($A$1:A1549),"")</f>
        <v/>
      </c>
      <c r="B1550" s="37"/>
      <c r="C1550" s="37"/>
      <c r="E1550" s="33"/>
      <c r="F1550" s="6"/>
      <c r="G1550" s="1"/>
      <c r="H1550" s="2"/>
      <c r="I1550" s="15"/>
      <c r="J1550" s="3"/>
      <c r="K1550" s="40"/>
      <c r="L1550" s="40"/>
      <c r="M1550" s="40"/>
      <c r="N1550" s="3"/>
      <c r="O1550" s="4"/>
      <c r="P1550" s="9"/>
    </row>
    <row r="1551" spans="1:16" x14ac:dyDescent="0.25">
      <c r="A1551" s="35" t="str">
        <f>IF(I1551&lt;&gt;"",1+MAX($A$1:A1550),"")</f>
        <v/>
      </c>
      <c r="B1551" s="66"/>
      <c r="C1551" s="67"/>
      <c r="D1551" s="47"/>
      <c r="E1551" s="55" t="s">
        <v>1031</v>
      </c>
      <c r="F1551" s="6"/>
      <c r="G1551" s="136"/>
      <c r="H1551" s="136"/>
      <c r="I1551" s="15"/>
      <c r="J1551" s="40"/>
      <c r="K1551" s="40"/>
      <c r="L1551" s="40"/>
      <c r="M1551" s="40"/>
      <c r="N1551" s="3"/>
      <c r="O1551" s="4"/>
      <c r="P1551" s="9"/>
    </row>
    <row r="1552" spans="1:16" s="8" customFormat="1" ht="14.4" x14ac:dyDescent="0.25">
      <c r="A1552" s="35">
        <f>IF(I1552&lt;&gt;"",1+MAX($A$1:A1551),"")</f>
        <v>1103</v>
      </c>
      <c r="B1552" s="37" t="s">
        <v>1059</v>
      </c>
      <c r="C1552" s="37" t="s">
        <v>1059</v>
      </c>
      <c r="E1552" s="33" t="s">
        <v>1032</v>
      </c>
      <c r="F1552" s="6">
        <v>6.98</v>
      </c>
      <c r="G1552" s="1">
        <v>0.1</v>
      </c>
      <c r="H1552" s="2">
        <f t="shared" ref="H1552:H1554" si="744">F1552*(1+G1552)</f>
        <v>7.6780000000000008</v>
      </c>
      <c r="I1552" s="15" t="s">
        <v>28</v>
      </c>
      <c r="J1552" s="95">
        <v>4.62</v>
      </c>
      <c r="K1552" s="96">
        <f t="shared" ref="K1552" si="745">J1552*H1552</f>
        <v>35.472360000000002</v>
      </c>
      <c r="L1552" s="96">
        <v>6.38</v>
      </c>
      <c r="M1552" s="96">
        <f t="shared" ref="M1552" si="746">L1552*H1552</f>
        <v>48.985640000000004</v>
      </c>
      <c r="N1552" s="95">
        <v>11</v>
      </c>
      <c r="O1552" s="4">
        <f t="shared" ref="O1552:O1554" si="747">N1552*H1552</f>
        <v>84.458000000000013</v>
      </c>
      <c r="P1552" s="9"/>
    </row>
    <row r="1553" spans="1:16" s="8" customFormat="1" ht="14.4" x14ac:dyDescent="0.25">
      <c r="A1553" s="35">
        <f>IF(I1553&lt;&gt;"",1+MAX($A$1:A1552),"")</f>
        <v>1104</v>
      </c>
      <c r="B1553" s="37" t="s">
        <v>1059</v>
      </c>
      <c r="C1553" s="37" t="s">
        <v>1059</v>
      </c>
      <c r="E1553" s="33" t="s">
        <v>1033</v>
      </c>
      <c r="F1553" s="6">
        <v>55.03</v>
      </c>
      <c r="G1553" s="1">
        <v>0.1</v>
      </c>
      <c r="H1553" s="2">
        <f t="shared" si="744"/>
        <v>60.533000000000008</v>
      </c>
      <c r="I1553" s="15" t="s">
        <v>28</v>
      </c>
      <c r="J1553" s="95">
        <v>6.3</v>
      </c>
      <c r="K1553" s="96">
        <f t="shared" ref="K1553:K1554" si="748">J1553*H1553</f>
        <v>381.35790000000003</v>
      </c>
      <c r="L1553" s="96">
        <v>8.6999999999999993</v>
      </c>
      <c r="M1553" s="96">
        <f t="shared" ref="M1553:M1554" si="749">L1553*H1553</f>
        <v>526.63710000000003</v>
      </c>
      <c r="N1553" s="95">
        <v>15</v>
      </c>
      <c r="O1553" s="4">
        <f t="shared" si="747"/>
        <v>907.99500000000012</v>
      </c>
      <c r="P1553" s="9"/>
    </row>
    <row r="1554" spans="1:16" s="8" customFormat="1" ht="14.4" x14ac:dyDescent="0.25">
      <c r="A1554" s="35">
        <f>IF(I1554&lt;&gt;"",1+MAX($A$1:A1553),"")</f>
        <v>1105</v>
      </c>
      <c r="B1554" s="37" t="s">
        <v>1059</v>
      </c>
      <c r="C1554" s="37" t="s">
        <v>1059</v>
      </c>
      <c r="E1554" s="33" t="s">
        <v>1034</v>
      </c>
      <c r="F1554" s="6">
        <v>38.71</v>
      </c>
      <c r="G1554" s="1">
        <v>0.1</v>
      </c>
      <c r="H1554" s="2">
        <f t="shared" si="744"/>
        <v>42.581000000000003</v>
      </c>
      <c r="I1554" s="15" t="s">
        <v>28</v>
      </c>
      <c r="J1554" s="95">
        <v>7.9799999999999995</v>
      </c>
      <c r="K1554" s="96">
        <f t="shared" si="748"/>
        <v>339.79638</v>
      </c>
      <c r="L1554" s="96">
        <v>11.02</v>
      </c>
      <c r="M1554" s="96">
        <f t="shared" si="749"/>
        <v>469.24261999999999</v>
      </c>
      <c r="N1554" s="95">
        <v>19</v>
      </c>
      <c r="O1554" s="4">
        <f t="shared" si="747"/>
        <v>809.0390000000001</v>
      </c>
      <c r="P1554" s="9"/>
    </row>
    <row r="1555" spans="1:16" s="8" customFormat="1" ht="14.4" x14ac:dyDescent="0.25">
      <c r="A1555" s="35">
        <f>IF(I1555&lt;&gt;"",1+MAX($A$1:A1554),"")</f>
        <v>1106</v>
      </c>
      <c r="B1555" s="37" t="s">
        <v>1059</v>
      </c>
      <c r="C1555" s="37" t="s">
        <v>1059</v>
      </c>
      <c r="E1555" s="33" t="s">
        <v>1035</v>
      </c>
      <c r="F1555" s="6">
        <f>6*10</f>
        <v>60</v>
      </c>
      <c r="G1555" s="1">
        <v>0.1</v>
      </c>
      <c r="H1555" s="2">
        <f>F1555*(1+G1555)</f>
        <v>66</v>
      </c>
      <c r="I1555" s="15" t="s">
        <v>28</v>
      </c>
      <c r="J1555" s="93">
        <v>100</v>
      </c>
      <c r="K1555" s="94">
        <f>J1555*H1555</f>
        <v>6600</v>
      </c>
      <c r="L1555" s="94">
        <v>80</v>
      </c>
      <c r="M1555" s="94">
        <f>L1555*H1555</f>
        <v>5280</v>
      </c>
      <c r="N1555" s="93">
        <v>180</v>
      </c>
      <c r="O1555" s="4">
        <f>N1555*H1555</f>
        <v>11880</v>
      </c>
      <c r="P1555" s="9"/>
    </row>
    <row r="1556" spans="1:16" s="8" customFormat="1" ht="14.4" x14ac:dyDescent="0.25">
      <c r="A1556" s="35">
        <f>IF(I1556&lt;&gt;"",1+MAX($A$1:A1555),"")</f>
        <v>1107</v>
      </c>
      <c r="B1556" s="37" t="s">
        <v>1059</v>
      </c>
      <c r="C1556" s="37" t="s">
        <v>1059</v>
      </c>
      <c r="E1556" s="33" t="s">
        <v>1036</v>
      </c>
      <c r="F1556" s="6">
        <f>6*10</f>
        <v>60</v>
      </c>
      <c r="G1556" s="1">
        <v>0.1</v>
      </c>
      <c r="H1556" s="2">
        <f>F1556*(1+G1556)</f>
        <v>66</v>
      </c>
      <c r="I1556" s="15" t="s">
        <v>28</v>
      </c>
      <c r="J1556" s="93">
        <v>100</v>
      </c>
      <c r="K1556" s="94">
        <f>J1556*H1556</f>
        <v>6600</v>
      </c>
      <c r="L1556" s="94">
        <v>80</v>
      </c>
      <c r="M1556" s="94">
        <f>L1556*H1556</f>
        <v>5280</v>
      </c>
      <c r="N1556" s="93">
        <v>180</v>
      </c>
      <c r="O1556" s="4">
        <f>N1556*H1556</f>
        <v>11880</v>
      </c>
      <c r="P1556" s="9"/>
    </row>
    <row r="1557" spans="1:16" x14ac:dyDescent="0.25">
      <c r="A1557" s="35" t="str">
        <f>IF(I1557&lt;&gt;"",1+MAX($A$1:A1556),"")</f>
        <v/>
      </c>
      <c r="B1557" s="66"/>
      <c r="C1557" s="67"/>
      <c r="D1557" s="8"/>
      <c r="E1557" s="54"/>
      <c r="F1557" s="6"/>
      <c r="G1557" s="1"/>
      <c r="H1557" s="2"/>
      <c r="I1557" s="15"/>
      <c r="J1557" s="40"/>
      <c r="K1557" s="40"/>
      <c r="L1557" s="40"/>
      <c r="M1557" s="40"/>
      <c r="N1557" s="3"/>
      <c r="O1557" s="4"/>
      <c r="P1557" s="9"/>
    </row>
    <row r="1558" spans="1:16" x14ac:dyDescent="0.25">
      <c r="A1558" s="35" t="str">
        <f>IF(I1558&lt;&gt;"",1+MAX($A$1:A1557),"")</f>
        <v/>
      </c>
      <c r="B1558" s="66"/>
      <c r="C1558" s="67"/>
      <c r="D1558" s="47"/>
      <c r="E1558" s="55" t="s">
        <v>1037</v>
      </c>
      <c r="F1558" s="6"/>
      <c r="G1558" s="1"/>
      <c r="H1558" s="2"/>
      <c r="I1558" s="15"/>
      <c r="J1558" s="40"/>
      <c r="K1558" s="40"/>
      <c r="L1558" s="40"/>
      <c r="M1558" s="40"/>
      <c r="N1558" s="3"/>
      <c r="O1558" s="4"/>
      <c r="P1558" s="9"/>
    </row>
    <row r="1559" spans="1:16" s="8" customFormat="1" ht="14.4" x14ac:dyDescent="0.25">
      <c r="A1559" s="35">
        <f>IF(I1559&lt;&gt;"",1+MAX($A$1:A1558),"")</f>
        <v>1108</v>
      </c>
      <c r="B1559" s="37" t="s">
        <v>1038</v>
      </c>
      <c r="C1559" s="37" t="s">
        <v>1059</v>
      </c>
      <c r="E1559" s="33" t="s">
        <v>1062</v>
      </c>
      <c r="F1559" s="6">
        <v>1</v>
      </c>
      <c r="G1559" s="1">
        <v>0</v>
      </c>
      <c r="H1559" s="2">
        <f t="shared" ref="H1559:H1580" si="750">F1559*(1+G1559)</f>
        <v>1</v>
      </c>
      <c r="I1559" s="15" t="s">
        <v>35</v>
      </c>
      <c r="J1559" s="95">
        <v>924</v>
      </c>
      <c r="K1559" s="96">
        <f t="shared" ref="K1559:K1560" si="751">J1559*H1559</f>
        <v>924</v>
      </c>
      <c r="L1559" s="96">
        <v>2200</v>
      </c>
      <c r="M1559" s="94">
        <f t="shared" ref="M1559:M1560" si="752">L1559*H1559</f>
        <v>2200</v>
      </c>
      <c r="N1559" s="93">
        <v>3124</v>
      </c>
      <c r="O1559" s="4">
        <f t="shared" ref="O1559:O1580" si="753">N1559*H1559</f>
        <v>3124</v>
      </c>
      <c r="P1559" s="9"/>
    </row>
    <row r="1560" spans="1:16" s="8" customFormat="1" ht="14.4" x14ac:dyDescent="0.25">
      <c r="A1560" s="35">
        <f>IF(I1560&lt;&gt;"",1+MAX($A$1:A1559),"")</f>
        <v>1109</v>
      </c>
      <c r="B1560" s="37" t="s">
        <v>1038</v>
      </c>
      <c r="C1560" s="37" t="s">
        <v>1059</v>
      </c>
      <c r="E1560" s="33" t="s">
        <v>1063</v>
      </c>
      <c r="F1560" s="6">
        <v>1</v>
      </c>
      <c r="G1560" s="1">
        <v>0</v>
      </c>
      <c r="H1560" s="2">
        <f t="shared" si="750"/>
        <v>1</v>
      </c>
      <c r="I1560" s="15" t="s">
        <v>35</v>
      </c>
      <c r="J1560" s="95">
        <v>588</v>
      </c>
      <c r="K1560" s="96">
        <f t="shared" si="751"/>
        <v>588</v>
      </c>
      <c r="L1560" s="96">
        <v>1400</v>
      </c>
      <c r="M1560" s="94">
        <f t="shared" si="752"/>
        <v>1400</v>
      </c>
      <c r="N1560" s="93">
        <v>1988</v>
      </c>
      <c r="O1560" s="4">
        <f t="shared" si="753"/>
        <v>1988</v>
      </c>
      <c r="P1560" s="9"/>
    </row>
    <row r="1561" spans="1:16" s="8" customFormat="1" ht="14.4" x14ac:dyDescent="0.25">
      <c r="A1561" s="35">
        <f>IF(I1561&lt;&gt;"",1+MAX($A$1:A1560),"")</f>
        <v>1110</v>
      </c>
      <c r="B1561" s="37" t="s">
        <v>1038</v>
      </c>
      <c r="C1561" s="37" t="s">
        <v>1059</v>
      </c>
      <c r="E1561" s="33" t="s">
        <v>1064</v>
      </c>
      <c r="F1561" s="6">
        <v>1</v>
      </c>
      <c r="G1561" s="1">
        <v>0</v>
      </c>
      <c r="H1561" s="2">
        <f t="shared" si="750"/>
        <v>1</v>
      </c>
      <c r="I1561" s="15" t="s">
        <v>35</v>
      </c>
      <c r="J1561" s="95">
        <v>1029</v>
      </c>
      <c r="K1561" s="96">
        <f t="shared" ref="K1561:K1580" si="754">J1561*H1561</f>
        <v>1029</v>
      </c>
      <c r="L1561" s="96">
        <v>2450</v>
      </c>
      <c r="M1561" s="94">
        <f t="shared" ref="M1561:M1580" si="755">L1561*H1561</f>
        <v>2450</v>
      </c>
      <c r="N1561" s="93">
        <v>3479</v>
      </c>
      <c r="O1561" s="4">
        <f t="shared" si="753"/>
        <v>3479</v>
      </c>
      <c r="P1561" s="9"/>
    </row>
    <row r="1562" spans="1:16" s="8" customFormat="1" ht="14.4" x14ac:dyDescent="0.25">
      <c r="A1562" s="35">
        <f>IF(I1562&lt;&gt;"",1+MAX($A$1:A1561),"")</f>
        <v>1111</v>
      </c>
      <c r="B1562" s="37" t="s">
        <v>1038</v>
      </c>
      <c r="C1562" s="37" t="s">
        <v>1059</v>
      </c>
      <c r="E1562" s="33" t="s">
        <v>1065</v>
      </c>
      <c r="F1562" s="6">
        <v>1</v>
      </c>
      <c r="G1562" s="1">
        <v>0</v>
      </c>
      <c r="H1562" s="2">
        <f t="shared" si="750"/>
        <v>1</v>
      </c>
      <c r="I1562" s="15" t="s">
        <v>35</v>
      </c>
      <c r="J1562" s="95">
        <v>1638</v>
      </c>
      <c r="K1562" s="96">
        <f t="shared" si="754"/>
        <v>1638</v>
      </c>
      <c r="L1562" s="96">
        <v>3900</v>
      </c>
      <c r="M1562" s="94">
        <f t="shared" si="755"/>
        <v>3900</v>
      </c>
      <c r="N1562" s="93">
        <v>5538</v>
      </c>
      <c r="O1562" s="4">
        <f t="shared" si="753"/>
        <v>5538</v>
      </c>
      <c r="P1562" s="9"/>
    </row>
    <row r="1563" spans="1:16" s="8" customFormat="1" ht="14.4" x14ac:dyDescent="0.25">
      <c r="A1563" s="35">
        <f>IF(I1563&lt;&gt;"",1+MAX($A$1:A1562),"")</f>
        <v>1112</v>
      </c>
      <c r="B1563" s="37" t="s">
        <v>1038</v>
      </c>
      <c r="C1563" s="37" t="s">
        <v>1059</v>
      </c>
      <c r="E1563" s="33" t="s">
        <v>1066</v>
      </c>
      <c r="F1563" s="6">
        <v>1</v>
      </c>
      <c r="G1563" s="1">
        <v>0</v>
      </c>
      <c r="H1563" s="2">
        <f t="shared" si="750"/>
        <v>1</v>
      </c>
      <c r="I1563" s="15" t="s">
        <v>35</v>
      </c>
      <c r="J1563" s="95">
        <v>567</v>
      </c>
      <c r="K1563" s="96">
        <f t="shared" si="754"/>
        <v>567</v>
      </c>
      <c r="L1563" s="96">
        <v>1350</v>
      </c>
      <c r="M1563" s="94">
        <f t="shared" si="755"/>
        <v>1350</v>
      </c>
      <c r="N1563" s="93">
        <v>1917</v>
      </c>
      <c r="O1563" s="4">
        <f t="shared" si="753"/>
        <v>1917</v>
      </c>
      <c r="P1563" s="9"/>
    </row>
    <row r="1564" spans="1:16" s="8" customFormat="1" ht="14.4" x14ac:dyDescent="0.25">
      <c r="A1564" s="35">
        <f>IF(I1564&lt;&gt;"",1+MAX($A$1:A1563),"")</f>
        <v>1113</v>
      </c>
      <c r="B1564" s="37" t="s">
        <v>1038</v>
      </c>
      <c r="C1564" s="37" t="s">
        <v>1059</v>
      </c>
      <c r="E1564" s="33" t="s">
        <v>1067</v>
      </c>
      <c r="F1564" s="6">
        <v>1</v>
      </c>
      <c r="G1564" s="1">
        <v>0</v>
      </c>
      <c r="H1564" s="2">
        <f t="shared" si="750"/>
        <v>1</v>
      </c>
      <c r="I1564" s="15" t="s">
        <v>35</v>
      </c>
      <c r="J1564" s="95">
        <v>819</v>
      </c>
      <c r="K1564" s="96">
        <f t="shared" si="754"/>
        <v>819</v>
      </c>
      <c r="L1564" s="96">
        <v>1950</v>
      </c>
      <c r="M1564" s="94">
        <f t="shared" si="755"/>
        <v>1950</v>
      </c>
      <c r="N1564" s="93">
        <v>2769</v>
      </c>
      <c r="O1564" s="4">
        <f t="shared" si="753"/>
        <v>2769</v>
      </c>
      <c r="P1564" s="9"/>
    </row>
    <row r="1565" spans="1:16" s="8" customFormat="1" ht="14.4" x14ac:dyDescent="0.25">
      <c r="A1565" s="35">
        <f>IF(I1565&lt;&gt;"",1+MAX($A$1:A1564),"")</f>
        <v>1114</v>
      </c>
      <c r="B1565" s="37" t="s">
        <v>1038</v>
      </c>
      <c r="C1565" s="37" t="s">
        <v>1059</v>
      </c>
      <c r="E1565" s="33" t="s">
        <v>1068</v>
      </c>
      <c r="F1565" s="6">
        <v>1</v>
      </c>
      <c r="G1565" s="1">
        <v>0</v>
      </c>
      <c r="H1565" s="2">
        <f t="shared" si="750"/>
        <v>1</v>
      </c>
      <c r="I1565" s="15" t="s">
        <v>35</v>
      </c>
      <c r="J1565" s="95">
        <v>20.16</v>
      </c>
      <c r="K1565" s="96">
        <f t="shared" si="754"/>
        <v>20.16</v>
      </c>
      <c r="L1565" s="96">
        <v>48</v>
      </c>
      <c r="M1565" s="94">
        <f t="shared" si="755"/>
        <v>48</v>
      </c>
      <c r="N1565" s="93">
        <v>68.16</v>
      </c>
      <c r="O1565" s="4">
        <f t="shared" si="753"/>
        <v>68.16</v>
      </c>
      <c r="P1565" s="9"/>
    </row>
    <row r="1566" spans="1:16" s="8" customFormat="1" ht="14.4" x14ac:dyDescent="0.25">
      <c r="A1566" s="35">
        <f>IF(I1566&lt;&gt;"",1+MAX($A$1:A1565),"")</f>
        <v>1115</v>
      </c>
      <c r="B1566" s="37" t="s">
        <v>1038</v>
      </c>
      <c r="C1566" s="37" t="s">
        <v>1059</v>
      </c>
      <c r="E1566" s="33" t="s">
        <v>1069</v>
      </c>
      <c r="F1566" s="6">
        <v>1</v>
      </c>
      <c r="G1566" s="1">
        <v>0</v>
      </c>
      <c r="H1566" s="2">
        <f t="shared" si="750"/>
        <v>1</v>
      </c>
      <c r="I1566" s="15" t="s">
        <v>35</v>
      </c>
      <c r="J1566" s="95">
        <v>14.28</v>
      </c>
      <c r="K1566" s="96">
        <f t="shared" si="754"/>
        <v>14.28</v>
      </c>
      <c r="L1566" s="96">
        <v>34</v>
      </c>
      <c r="M1566" s="94">
        <f t="shared" si="755"/>
        <v>34</v>
      </c>
      <c r="N1566" s="93">
        <v>48.28</v>
      </c>
      <c r="O1566" s="4">
        <f t="shared" si="753"/>
        <v>48.28</v>
      </c>
      <c r="P1566" s="9"/>
    </row>
    <row r="1567" spans="1:16" s="8" customFormat="1" ht="14.4" x14ac:dyDescent="0.25">
      <c r="A1567" s="35">
        <f>IF(I1567&lt;&gt;"",1+MAX($A$1:A1566),"")</f>
        <v>1116</v>
      </c>
      <c r="B1567" s="37" t="s">
        <v>1038</v>
      </c>
      <c r="C1567" s="37" t="s">
        <v>1059</v>
      </c>
      <c r="E1567" s="33" t="s">
        <v>1070</v>
      </c>
      <c r="F1567" s="6">
        <v>1</v>
      </c>
      <c r="G1567" s="1">
        <v>0</v>
      </c>
      <c r="H1567" s="2">
        <f t="shared" si="750"/>
        <v>1</v>
      </c>
      <c r="I1567" s="15" t="s">
        <v>35</v>
      </c>
      <c r="J1567" s="95">
        <v>31.5</v>
      </c>
      <c r="K1567" s="96">
        <f t="shared" si="754"/>
        <v>31.5</v>
      </c>
      <c r="L1567" s="96">
        <v>75</v>
      </c>
      <c r="M1567" s="94">
        <f t="shared" si="755"/>
        <v>75</v>
      </c>
      <c r="N1567" s="93">
        <v>106.5</v>
      </c>
      <c r="O1567" s="4">
        <f t="shared" si="753"/>
        <v>106.5</v>
      </c>
      <c r="P1567" s="9"/>
    </row>
    <row r="1568" spans="1:16" s="8" customFormat="1" ht="14.4" x14ac:dyDescent="0.25">
      <c r="A1568" s="35">
        <f>IF(I1568&lt;&gt;"",1+MAX($A$1:A1567),"")</f>
        <v>1117</v>
      </c>
      <c r="B1568" s="37" t="s">
        <v>1038</v>
      </c>
      <c r="C1568" s="37" t="s">
        <v>1059</v>
      </c>
      <c r="E1568" s="33" t="s">
        <v>1071</v>
      </c>
      <c r="F1568" s="6">
        <v>1</v>
      </c>
      <c r="G1568" s="1">
        <v>0</v>
      </c>
      <c r="H1568" s="2">
        <f t="shared" si="750"/>
        <v>1</v>
      </c>
      <c r="I1568" s="15" t="s">
        <v>35</v>
      </c>
      <c r="J1568" s="95">
        <v>35.699999999999996</v>
      </c>
      <c r="K1568" s="96">
        <f t="shared" ref="K1568:K1569" si="756">J1568*H1568</f>
        <v>35.699999999999996</v>
      </c>
      <c r="L1568" s="96">
        <v>85</v>
      </c>
      <c r="M1568" s="94">
        <f t="shared" ref="M1568:M1569" si="757">L1568*H1568</f>
        <v>85</v>
      </c>
      <c r="N1568" s="93">
        <v>120.69999999999999</v>
      </c>
      <c r="O1568" s="4">
        <f t="shared" si="753"/>
        <v>120.69999999999999</v>
      </c>
      <c r="P1568" s="9"/>
    </row>
    <row r="1569" spans="1:16" s="8" customFormat="1" ht="14.4" x14ac:dyDescent="0.25">
      <c r="A1569" s="35">
        <f>IF(I1569&lt;&gt;"",1+MAX($A$1:A1568),"")</f>
        <v>1118</v>
      </c>
      <c r="B1569" s="37" t="s">
        <v>1038</v>
      </c>
      <c r="C1569" s="37" t="s">
        <v>1059</v>
      </c>
      <c r="E1569" s="33" t="s">
        <v>1072</v>
      </c>
      <c r="F1569" s="6">
        <v>1</v>
      </c>
      <c r="G1569" s="1">
        <v>0</v>
      </c>
      <c r="H1569" s="2">
        <f t="shared" si="750"/>
        <v>1</v>
      </c>
      <c r="I1569" s="15" t="s">
        <v>35</v>
      </c>
      <c r="J1569" s="95">
        <v>33.6</v>
      </c>
      <c r="K1569" s="96">
        <f t="shared" si="756"/>
        <v>33.6</v>
      </c>
      <c r="L1569" s="96">
        <v>80</v>
      </c>
      <c r="M1569" s="94">
        <f t="shared" si="757"/>
        <v>80</v>
      </c>
      <c r="N1569" s="93">
        <v>113.6</v>
      </c>
      <c r="O1569" s="4">
        <f t="shared" si="753"/>
        <v>113.6</v>
      </c>
      <c r="P1569" s="9"/>
    </row>
    <row r="1570" spans="1:16" s="8" customFormat="1" ht="14.4" x14ac:dyDescent="0.25">
      <c r="A1570" s="35">
        <f>IF(I1570&lt;&gt;"",1+MAX($A$1:A1569),"")</f>
        <v>1119</v>
      </c>
      <c r="B1570" s="37" t="s">
        <v>1038</v>
      </c>
      <c r="C1570" s="37" t="s">
        <v>1059</v>
      </c>
      <c r="E1570" s="33" t="s">
        <v>1073</v>
      </c>
      <c r="F1570" s="6">
        <v>1</v>
      </c>
      <c r="G1570" s="1">
        <v>0</v>
      </c>
      <c r="H1570" s="2">
        <f t="shared" si="750"/>
        <v>1</v>
      </c>
      <c r="I1570" s="15" t="s">
        <v>35</v>
      </c>
      <c r="J1570" s="95">
        <v>20.16</v>
      </c>
      <c r="K1570" s="96">
        <f t="shared" si="754"/>
        <v>20.16</v>
      </c>
      <c r="L1570" s="96">
        <v>48</v>
      </c>
      <c r="M1570" s="94">
        <f t="shared" si="755"/>
        <v>48</v>
      </c>
      <c r="N1570" s="93">
        <v>68.16</v>
      </c>
      <c r="O1570" s="4">
        <f t="shared" si="753"/>
        <v>68.16</v>
      </c>
      <c r="P1570" s="9"/>
    </row>
    <row r="1571" spans="1:16" s="8" customFormat="1" ht="14.4" x14ac:dyDescent="0.25">
      <c r="A1571" s="35">
        <f>IF(I1571&lt;&gt;"",1+MAX($A$1:A1570),"")</f>
        <v>1120</v>
      </c>
      <c r="B1571" s="37" t="s">
        <v>1038</v>
      </c>
      <c r="C1571" s="37" t="s">
        <v>1059</v>
      </c>
      <c r="E1571" s="33" t="s">
        <v>1074</v>
      </c>
      <c r="F1571" s="6">
        <v>2</v>
      </c>
      <c r="G1571" s="1">
        <v>0</v>
      </c>
      <c r="H1571" s="2">
        <f t="shared" si="750"/>
        <v>2</v>
      </c>
      <c r="I1571" s="15" t="s">
        <v>35</v>
      </c>
      <c r="J1571" s="95">
        <v>11.76</v>
      </c>
      <c r="K1571" s="96">
        <f t="shared" si="754"/>
        <v>23.52</v>
      </c>
      <c r="L1571" s="96">
        <v>28</v>
      </c>
      <c r="M1571" s="94">
        <f t="shared" si="755"/>
        <v>56</v>
      </c>
      <c r="N1571" s="93">
        <v>39.76</v>
      </c>
      <c r="O1571" s="4">
        <f t="shared" si="753"/>
        <v>79.52</v>
      </c>
      <c r="P1571" s="9"/>
    </row>
    <row r="1572" spans="1:16" s="8" customFormat="1" ht="14.4" x14ac:dyDescent="0.25">
      <c r="A1572" s="35">
        <f>IF(I1572&lt;&gt;"",1+MAX($A$1:A1571),"")</f>
        <v>1121</v>
      </c>
      <c r="B1572" s="37" t="s">
        <v>1038</v>
      </c>
      <c r="C1572" s="37" t="s">
        <v>1059</v>
      </c>
      <c r="E1572" s="33" t="s">
        <v>1075</v>
      </c>
      <c r="F1572" s="6">
        <v>2</v>
      </c>
      <c r="G1572" s="1">
        <v>0</v>
      </c>
      <c r="H1572" s="2">
        <f t="shared" si="750"/>
        <v>2</v>
      </c>
      <c r="I1572" s="15" t="s">
        <v>35</v>
      </c>
      <c r="J1572" s="95">
        <v>19.32</v>
      </c>
      <c r="K1572" s="96">
        <f t="shared" ref="K1572:K1573" si="758">J1572*H1572</f>
        <v>38.64</v>
      </c>
      <c r="L1572" s="96">
        <v>46</v>
      </c>
      <c r="M1572" s="94">
        <f t="shared" ref="M1572:M1573" si="759">L1572*H1572</f>
        <v>92</v>
      </c>
      <c r="N1572" s="93">
        <v>65.319999999999993</v>
      </c>
      <c r="O1572" s="4">
        <f t="shared" si="753"/>
        <v>130.63999999999999</v>
      </c>
      <c r="P1572" s="9"/>
    </row>
    <row r="1573" spans="1:16" s="8" customFormat="1" ht="14.4" x14ac:dyDescent="0.25">
      <c r="A1573" s="35">
        <f>IF(I1573&lt;&gt;"",1+MAX($A$1:A1572),"")</f>
        <v>1122</v>
      </c>
      <c r="B1573" s="37" t="s">
        <v>1038</v>
      </c>
      <c r="C1573" s="37" t="s">
        <v>1059</v>
      </c>
      <c r="E1573" s="33" t="s">
        <v>1076</v>
      </c>
      <c r="F1573" s="6">
        <v>1</v>
      </c>
      <c r="G1573" s="1">
        <v>0</v>
      </c>
      <c r="H1573" s="2">
        <f t="shared" si="750"/>
        <v>1</v>
      </c>
      <c r="I1573" s="15" t="s">
        <v>35</v>
      </c>
      <c r="J1573" s="95">
        <v>14.28</v>
      </c>
      <c r="K1573" s="96">
        <f t="shared" si="758"/>
        <v>14.28</v>
      </c>
      <c r="L1573" s="96">
        <v>34</v>
      </c>
      <c r="M1573" s="94">
        <f t="shared" si="759"/>
        <v>34</v>
      </c>
      <c r="N1573" s="93">
        <v>48.28</v>
      </c>
      <c r="O1573" s="4">
        <f t="shared" si="753"/>
        <v>48.28</v>
      </c>
      <c r="P1573" s="9"/>
    </row>
    <row r="1574" spans="1:16" s="8" customFormat="1" ht="14.4" x14ac:dyDescent="0.25">
      <c r="A1574" s="35">
        <f>IF(I1574&lt;&gt;"",1+MAX($A$1:A1573),"")</f>
        <v>1123</v>
      </c>
      <c r="B1574" s="37" t="s">
        <v>1038</v>
      </c>
      <c r="C1574" s="37" t="s">
        <v>1059</v>
      </c>
      <c r="E1574" s="33" t="s">
        <v>1228</v>
      </c>
      <c r="F1574" s="6">
        <v>3</v>
      </c>
      <c r="G1574" s="1">
        <v>0</v>
      </c>
      <c r="H1574" s="2">
        <f t="shared" si="750"/>
        <v>3</v>
      </c>
      <c r="I1574" s="15" t="s">
        <v>35</v>
      </c>
      <c r="J1574" s="95">
        <v>122.64</v>
      </c>
      <c r="K1574" s="96">
        <f t="shared" si="754"/>
        <v>367.92</v>
      </c>
      <c r="L1574" s="96">
        <v>292</v>
      </c>
      <c r="M1574" s="94">
        <f t="shared" si="755"/>
        <v>876</v>
      </c>
      <c r="N1574" s="93">
        <v>414.64</v>
      </c>
      <c r="O1574" s="4">
        <f t="shared" si="753"/>
        <v>1243.92</v>
      </c>
      <c r="P1574" s="9"/>
    </row>
    <row r="1575" spans="1:16" s="8" customFormat="1" ht="14.4" x14ac:dyDescent="0.25">
      <c r="A1575" s="35">
        <f>IF(I1575&lt;&gt;"",1+MAX($A$1:A1574),"")</f>
        <v>1124</v>
      </c>
      <c r="B1575" s="37" t="s">
        <v>1038</v>
      </c>
      <c r="C1575" s="37" t="s">
        <v>1059</v>
      </c>
      <c r="E1575" s="33" t="s">
        <v>1077</v>
      </c>
      <c r="F1575" s="6">
        <v>1</v>
      </c>
      <c r="G1575" s="1">
        <v>0</v>
      </c>
      <c r="H1575" s="2">
        <f t="shared" si="750"/>
        <v>1</v>
      </c>
      <c r="I1575" s="15" t="s">
        <v>35</v>
      </c>
      <c r="J1575" s="95">
        <v>26.04</v>
      </c>
      <c r="K1575" s="96">
        <f t="shared" si="754"/>
        <v>26.04</v>
      </c>
      <c r="L1575" s="96">
        <v>62</v>
      </c>
      <c r="M1575" s="94">
        <f t="shared" si="755"/>
        <v>62</v>
      </c>
      <c r="N1575" s="93">
        <v>88.039999999999992</v>
      </c>
      <c r="O1575" s="4">
        <f t="shared" si="753"/>
        <v>88.039999999999992</v>
      </c>
      <c r="P1575" s="9"/>
    </row>
    <row r="1576" spans="1:16" s="8" customFormat="1" ht="14.4" x14ac:dyDescent="0.25">
      <c r="A1576" s="35">
        <f>IF(I1576&lt;&gt;"",1+MAX($A$1:A1575),"")</f>
        <v>1125</v>
      </c>
      <c r="B1576" s="37" t="s">
        <v>1038</v>
      </c>
      <c r="C1576" s="37" t="s">
        <v>1059</v>
      </c>
      <c r="E1576" s="33" t="s">
        <v>1078</v>
      </c>
      <c r="F1576" s="6">
        <v>1</v>
      </c>
      <c r="G1576" s="1">
        <v>0</v>
      </c>
      <c r="H1576" s="2">
        <f t="shared" si="750"/>
        <v>1</v>
      </c>
      <c r="I1576" s="15" t="s">
        <v>35</v>
      </c>
      <c r="J1576" s="95">
        <v>17.64</v>
      </c>
      <c r="K1576" s="96">
        <f t="shared" si="754"/>
        <v>17.64</v>
      </c>
      <c r="L1576" s="96">
        <v>42</v>
      </c>
      <c r="M1576" s="94">
        <f t="shared" ref="M1576:M1578" si="760">L1576*H1576</f>
        <v>42</v>
      </c>
      <c r="N1576" s="93">
        <v>59.64</v>
      </c>
      <c r="O1576" s="4">
        <f t="shared" si="753"/>
        <v>59.64</v>
      </c>
      <c r="P1576" s="9"/>
    </row>
    <row r="1577" spans="1:16" s="8" customFormat="1" ht="14.4" x14ac:dyDescent="0.25">
      <c r="A1577" s="35">
        <f>IF(I1577&lt;&gt;"",1+MAX($A$1:A1576),"")</f>
        <v>1126</v>
      </c>
      <c r="B1577" s="37" t="s">
        <v>1038</v>
      </c>
      <c r="C1577" s="37" t="s">
        <v>1059</v>
      </c>
      <c r="E1577" s="33" t="s">
        <v>1078</v>
      </c>
      <c r="F1577" s="6">
        <v>1</v>
      </c>
      <c r="G1577" s="1">
        <v>0</v>
      </c>
      <c r="H1577" s="2">
        <f t="shared" si="750"/>
        <v>1</v>
      </c>
      <c r="I1577" s="15" t="s">
        <v>35</v>
      </c>
      <c r="J1577" s="95">
        <v>17.64</v>
      </c>
      <c r="K1577" s="96">
        <f t="shared" si="754"/>
        <v>17.64</v>
      </c>
      <c r="L1577" s="96">
        <v>42</v>
      </c>
      <c r="M1577" s="94">
        <f t="shared" si="760"/>
        <v>42</v>
      </c>
      <c r="N1577" s="93">
        <v>59.64</v>
      </c>
      <c r="O1577" s="4">
        <f t="shared" si="753"/>
        <v>59.64</v>
      </c>
      <c r="P1577" s="9"/>
    </row>
    <row r="1578" spans="1:16" s="8" customFormat="1" ht="14.4" x14ac:dyDescent="0.25">
      <c r="A1578" s="35">
        <f>IF(I1578&lt;&gt;"",1+MAX($A$1:A1577),"")</f>
        <v>1127</v>
      </c>
      <c r="B1578" s="37" t="s">
        <v>1038</v>
      </c>
      <c r="C1578" s="37" t="s">
        <v>1059</v>
      </c>
      <c r="E1578" s="33" t="s">
        <v>1079</v>
      </c>
      <c r="F1578" s="6">
        <v>1</v>
      </c>
      <c r="G1578" s="1">
        <v>0</v>
      </c>
      <c r="H1578" s="2">
        <f t="shared" si="750"/>
        <v>1</v>
      </c>
      <c r="I1578" s="15" t="s">
        <v>35</v>
      </c>
      <c r="J1578" s="95">
        <v>27.3</v>
      </c>
      <c r="K1578" s="96">
        <f t="shared" si="754"/>
        <v>27.3</v>
      </c>
      <c r="L1578" s="96">
        <v>65</v>
      </c>
      <c r="M1578" s="94">
        <f t="shared" si="760"/>
        <v>65</v>
      </c>
      <c r="N1578" s="93">
        <v>92.3</v>
      </c>
      <c r="O1578" s="4">
        <f t="shared" si="753"/>
        <v>92.3</v>
      </c>
      <c r="P1578" s="9"/>
    </row>
    <row r="1579" spans="1:16" s="8" customFormat="1" ht="14.4" x14ac:dyDescent="0.25">
      <c r="A1579" s="35">
        <f>IF(I1579&lt;&gt;"",1+MAX($A$1:A1578),"")</f>
        <v>1128</v>
      </c>
      <c r="B1579" s="37" t="s">
        <v>1038</v>
      </c>
      <c r="C1579" s="37" t="s">
        <v>1059</v>
      </c>
      <c r="E1579" s="33" t="s">
        <v>1080</v>
      </c>
      <c r="F1579" s="6">
        <v>2</v>
      </c>
      <c r="G1579" s="1">
        <v>0</v>
      </c>
      <c r="H1579" s="2">
        <f t="shared" si="750"/>
        <v>2</v>
      </c>
      <c r="I1579" s="15" t="s">
        <v>35</v>
      </c>
      <c r="J1579" s="3">
        <v>283.40000000000003</v>
      </c>
      <c r="K1579" s="40">
        <f t="shared" si="754"/>
        <v>566.80000000000007</v>
      </c>
      <c r="L1579" s="40">
        <v>545</v>
      </c>
      <c r="M1579" s="40">
        <f t="shared" si="755"/>
        <v>1090</v>
      </c>
      <c r="N1579" s="3">
        <v>828.40000000000009</v>
      </c>
      <c r="O1579" s="4">
        <f t="shared" si="753"/>
        <v>1656.8000000000002</v>
      </c>
      <c r="P1579" s="9"/>
    </row>
    <row r="1580" spans="1:16" s="8" customFormat="1" ht="14.4" x14ac:dyDescent="0.25">
      <c r="A1580" s="35">
        <f>IF(I1580&lt;&gt;"",1+MAX($A$1:A1579),"")</f>
        <v>1129</v>
      </c>
      <c r="B1580" s="37" t="s">
        <v>1038</v>
      </c>
      <c r="C1580" s="37" t="s">
        <v>1059</v>
      </c>
      <c r="E1580" s="33" t="s">
        <v>1081</v>
      </c>
      <c r="F1580" s="6">
        <v>1</v>
      </c>
      <c r="G1580" s="1">
        <v>0</v>
      </c>
      <c r="H1580" s="2">
        <f t="shared" si="750"/>
        <v>1</v>
      </c>
      <c r="I1580" s="15" t="s">
        <v>35</v>
      </c>
      <c r="J1580" s="3">
        <v>795.6</v>
      </c>
      <c r="K1580" s="40">
        <f t="shared" si="754"/>
        <v>795.6</v>
      </c>
      <c r="L1580" s="40">
        <v>1530</v>
      </c>
      <c r="M1580" s="40">
        <f t="shared" si="755"/>
        <v>1530</v>
      </c>
      <c r="N1580" s="3">
        <v>2325.6</v>
      </c>
      <c r="O1580" s="4">
        <f t="shared" si="753"/>
        <v>2325.6</v>
      </c>
      <c r="P1580" s="9"/>
    </row>
    <row r="1581" spans="1:16" x14ac:dyDescent="0.25">
      <c r="A1581" s="35" t="str">
        <f>IF(I1581&lt;&gt;"",1+MAX($A$1:A1580),"")</f>
        <v/>
      </c>
      <c r="B1581" s="66"/>
      <c r="C1581" s="67"/>
      <c r="D1581" s="8"/>
      <c r="E1581" s="54"/>
      <c r="F1581" s="6"/>
      <c r="G1581" s="1"/>
      <c r="H1581" s="2"/>
      <c r="I1581" s="15"/>
      <c r="J1581" s="40"/>
      <c r="K1581" s="40"/>
      <c r="L1581" s="40"/>
      <c r="M1581" s="40"/>
      <c r="N1581" s="3"/>
      <c r="O1581" s="4"/>
      <c r="P1581" s="9"/>
    </row>
    <row r="1582" spans="1:16" x14ac:dyDescent="0.25">
      <c r="A1582" s="35" t="str">
        <f>IF(I1582&lt;&gt;"",1+MAX($A$1:A1581),"")</f>
        <v/>
      </c>
      <c r="B1582" s="66"/>
      <c r="C1582" s="67"/>
      <c r="D1582" s="47"/>
      <c r="E1582" s="55" t="s">
        <v>1052</v>
      </c>
      <c r="F1582" s="6"/>
      <c r="G1582" s="1"/>
      <c r="H1582" s="2"/>
      <c r="I1582" s="15"/>
      <c r="J1582" s="40"/>
      <c r="K1582" s="40"/>
      <c r="L1582" s="40"/>
      <c r="M1582" s="40"/>
      <c r="N1582" s="3"/>
      <c r="O1582" s="4"/>
      <c r="P1582" s="9"/>
    </row>
    <row r="1583" spans="1:16" s="8" customFormat="1" ht="14.4" x14ac:dyDescent="0.25">
      <c r="A1583" s="35">
        <f>IF(I1583&lt;&gt;"",1+MAX($A$1:A1582),"")</f>
        <v>1130</v>
      </c>
      <c r="B1583" s="37" t="s">
        <v>1059</v>
      </c>
      <c r="C1583" s="37" t="s">
        <v>1059</v>
      </c>
      <c r="E1583" s="33" t="s">
        <v>1054</v>
      </c>
      <c r="F1583" s="6">
        <v>3</v>
      </c>
      <c r="G1583" s="1">
        <v>0</v>
      </c>
      <c r="H1583" s="2">
        <f t="shared" ref="H1583:H1587" si="761">F1583*(1+G1583)</f>
        <v>3</v>
      </c>
      <c r="I1583" s="15" t="s">
        <v>35</v>
      </c>
      <c r="J1583" s="95">
        <v>30</v>
      </c>
      <c r="K1583" s="94">
        <f t="shared" ref="K1583" si="762">J1583*H1583</f>
        <v>90</v>
      </c>
      <c r="L1583" s="94">
        <v>55</v>
      </c>
      <c r="M1583" s="94">
        <f t="shared" ref="M1583" si="763">L1583*H1583</f>
        <v>165</v>
      </c>
      <c r="N1583" s="93">
        <v>85</v>
      </c>
      <c r="O1583" s="4">
        <f t="shared" ref="O1583:O1587" si="764">N1583*H1583</f>
        <v>255</v>
      </c>
      <c r="P1583" s="9"/>
    </row>
    <row r="1584" spans="1:16" s="8" customFormat="1" ht="14.4" x14ac:dyDescent="0.25">
      <c r="A1584" s="35">
        <f>IF(I1584&lt;&gt;"",1+MAX($A$1:A1583),"")</f>
        <v>1131</v>
      </c>
      <c r="B1584" s="37" t="s">
        <v>1059</v>
      </c>
      <c r="C1584" s="37" t="s">
        <v>1059</v>
      </c>
      <c r="E1584" s="33" t="s">
        <v>1057</v>
      </c>
      <c r="F1584" s="6">
        <v>5</v>
      </c>
      <c r="G1584" s="1">
        <v>0</v>
      </c>
      <c r="H1584" s="2">
        <f t="shared" si="761"/>
        <v>5</v>
      </c>
      <c r="I1584" s="15" t="s">
        <v>35</v>
      </c>
      <c r="J1584" s="95">
        <v>26</v>
      </c>
      <c r="K1584" s="94">
        <f t="shared" ref="K1584" si="765">J1584*H1584</f>
        <v>130</v>
      </c>
      <c r="L1584" s="94">
        <v>44</v>
      </c>
      <c r="M1584" s="94">
        <f t="shared" ref="M1584" si="766">L1584*H1584</f>
        <v>220</v>
      </c>
      <c r="N1584" s="93">
        <v>70</v>
      </c>
      <c r="O1584" s="4">
        <f t="shared" si="764"/>
        <v>350</v>
      </c>
      <c r="P1584" s="9"/>
    </row>
    <row r="1585" spans="1:16" s="8" customFormat="1" ht="14.4" x14ac:dyDescent="0.25">
      <c r="A1585" s="35">
        <f>IF(I1585&lt;&gt;"",1+MAX($A$1:A1584),"")</f>
        <v>1132</v>
      </c>
      <c r="B1585" s="37" t="s">
        <v>1059</v>
      </c>
      <c r="C1585" s="37" t="s">
        <v>1059</v>
      </c>
      <c r="E1585" s="33" t="s">
        <v>1056</v>
      </c>
      <c r="F1585" s="6">
        <v>1</v>
      </c>
      <c r="G1585" s="1">
        <v>0</v>
      </c>
      <c r="H1585" s="2">
        <f t="shared" si="761"/>
        <v>1</v>
      </c>
      <c r="I1585" s="15" t="s">
        <v>35</v>
      </c>
      <c r="J1585" s="95">
        <v>24.7</v>
      </c>
      <c r="K1585" s="94">
        <f t="shared" ref="K1585:K1587" si="767">J1585*H1585</f>
        <v>24.7</v>
      </c>
      <c r="L1585" s="94">
        <v>38</v>
      </c>
      <c r="M1585" s="94">
        <f t="shared" ref="M1585:M1587" si="768">L1585*H1585</f>
        <v>38</v>
      </c>
      <c r="N1585" s="93">
        <v>62.7</v>
      </c>
      <c r="O1585" s="4">
        <f t="shared" si="764"/>
        <v>62.7</v>
      </c>
      <c r="P1585" s="9"/>
    </row>
    <row r="1586" spans="1:16" s="8" customFormat="1" ht="14.4" x14ac:dyDescent="0.25">
      <c r="A1586" s="35">
        <f>IF(I1586&lt;&gt;"",1+MAX($A$1:A1585),"")</f>
        <v>1133</v>
      </c>
      <c r="B1586" s="37" t="s">
        <v>1059</v>
      </c>
      <c r="C1586" s="37" t="s">
        <v>1059</v>
      </c>
      <c r="E1586" s="33" t="s">
        <v>1058</v>
      </c>
      <c r="F1586" s="6">
        <v>7</v>
      </c>
      <c r="G1586" s="1">
        <v>0</v>
      </c>
      <c r="H1586" s="2">
        <f t="shared" si="761"/>
        <v>7</v>
      </c>
      <c r="I1586" s="15" t="s">
        <v>35</v>
      </c>
      <c r="J1586" s="95">
        <v>27</v>
      </c>
      <c r="K1586" s="94">
        <f t="shared" si="767"/>
        <v>189</v>
      </c>
      <c r="L1586" s="94">
        <v>48</v>
      </c>
      <c r="M1586" s="94">
        <f t="shared" si="768"/>
        <v>336</v>
      </c>
      <c r="N1586" s="93">
        <v>75</v>
      </c>
      <c r="O1586" s="4">
        <f t="shared" si="764"/>
        <v>525</v>
      </c>
      <c r="P1586" s="9"/>
    </row>
    <row r="1587" spans="1:16" s="8" customFormat="1" ht="14.4" x14ac:dyDescent="0.25">
      <c r="A1587" s="35">
        <f>IF(I1587&lt;&gt;"",1+MAX($A$1:A1586),"")</f>
        <v>1134</v>
      </c>
      <c r="B1587" s="37" t="s">
        <v>1059</v>
      </c>
      <c r="C1587" s="37" t="s">
        <v>1059</v>
      </c>
      <c r="E1587" s="33" t="s">
        <v>1055</v>
      </c>
      <c r="F1587" s="6">
        <v>3</v>
      </c>
      <c r="G1587" s="1">
        <v>0</v>
      </c>
      <c r="H1587" s="2">
        <f t="shared" si="761"/>
        <v>3</v>
      </c>
      <c r="I1587" s="15" t="s">
        <v>35</v>
      </c>
      <c r="J1587" s="95">
        <v>30</v>
      </c>
      <c r="K1587" s="94">
        <f t="shared" si="767"/>
        <v>90</v>
      </c>
      <c r="L1587" s="94">
        <v>55</v>
      </c>
      <c r="M1587" s="94">
        <f t="shared" si="768"/>
        <v>165</v>
      </c>
      <c r="N1587" s="93">
        <v>85</v>
      </c>
      <c r="O1587" s="4">
        <f t="shared" si="764"/>
        <v>255</v>
      </c>
      <c r="P1587" s="9"/>
    </row>
    <row r="1588" spans="1:16" s="8" customFormat="1" ht="14.4" x14ac:dyDescent="0.25">
      <c r="A1588" s="35" t="str">
        <f>IF(I1588&lt;&gt;"",1+MAX($A$1:A1587),"")</f>
        <v/>
      </c>
      <c r="B1588" s="37"/>
      <c r="C1588" s="29"/>
      <c r="E1588" s="33"/>
      <c r="F1588" s="6"/>
      <c r="G1588" s="1"/>
      <c r="H1588" s="2"/>
      <c r="I1588" s="15"/>
      <c r="J1588" s="3"/>
      <c r="K1588" s="40"/>
      <c r="L1588" s="40"/>
      <c r="M1588" s="40"/>
      <c r="N1588" s="3"/>
      <c r="O1588" s="4"/>
      <c r="P1588" s="9"/>
    </row>
    <row r="1589" spans="1:16" ht="18" x14ac:dyDescent="0.25">
      <c r="A1589" s="35" t="str">
        <f>IF(I1589&lt;&gt;"",1+MAX($A$1:A1588),"")</f>
        <v/>
      </c>
      <c r="B1589" s="66"/>
      <c r="C1589" s="67"/>
      <c r="D1589" s="23"/>
      <c r="E1589" s="58" t="s">
        <v>1082</v>
      </c>
      <c r="F1589" s="56"/>
      <c r="G1589" s="8"/>
      <c r="H1589" s="8"/>
      <c r="J1589" s="40"/>
      <c r="K1589" s="40"/>
      <c r="L1589" s="40"/>
      <c r="M1589" s="40"/>
      <c r="N1589" s="8"/>
      <c r="O1589" s="8"/>
      <c r="P1589" s="25"/>
    </row>
    <row r="1590" spans="1:16" x14ac:dyDescent="0.25">
      <c r="A1590" s="35" t="str">
        <f>IF(I1590&lt;&gt;"",1+MAX($A$1:A1589),"")</f>
        <v/>
      </c>
      <c r="B1590" s="66"/>
      <c r="C1590" s="67"/>
      <c r="D1590" s="47"/>
      <c r="E1590" s="55" t="s">
        <v>1024</v>
      </c>
      <c r="F1590" s="6"/>
      <c r="G1590" s="136"/>
      <c r="H1590" s="136"/>
      <c r="I1590" s="15"/>
      <c r="J1590" s="40"/>
      <c r="K1590" s="40"/>
      <c r="L1590" s="40"/>
      <c r="M1590" s="40"/>
      <c r="N1590" s="3"/>
      <c r="O1590" s="4"/>
      <c r="P1590" s="9"/>
    </row>
    <row r="1591" spans="1:16" s="8" customFormat="1" ht="14.4" x14ac:dyDescent="0.25">
      <c r="A1591" s="35">
        <f>IF(I1591&lt;&gt;"",1+MAX($A$1:A1590),"")</f>
        <v>1135</v>
      </c>
      <c r="B1591" s="37" t="s">
        <v>1083</v>
      </c>
      <c r="C1591" s="37" t="s">
        <v>1083</v>
      </c>
      <c r="E1591" s="33" t="s">
        <v>1026</v>
      </c>
      <c r="F1591" s="6">
        <v>60.08</v>
      </c>
      <c r="G1591" s="1">
        <v>0.1</v>
      </c>
      <c r="H1591" s="2">
        <f t="shared" ref="H1591:H1595" si="769">F1591*(1+G1591)</f>
        <v>66.088000000000008</v>
      </c>
      <c r="I1591" s="15" t="s">
        <v>28</v>
      </c>
      <c r="J1591" s="95">
        <v>4.62</v>
      </c>
      <c r="K1591" s="96">
        <f t="shared" ref="K1591:K1592" si="770">J1591*H1591</f>
        <v>305.32656000000003</v>
      </c>
      <c r="L1591" s="96">
        <v>6.38</v>
      </c>
      <c r="M1591" s="96">
        <f t="shared" ref="M1591:M1592" si="771">L1591*H1591</f>
        <v>421.64144000000005</v>
      </c>
      <c r="N1591" s="95">
        <v>11</v>
      </c>
      <c r="O1591" s="4">
        <f t="shared" ref="O1591:O1595" si="772">N1591*H1591</f>
        <v>726.96800000000007</v>
      </c>
      <c r="P1591" s="9"/>
    </row>
    <row r="1592" spans="1:16" s="8" customFormat="1" ht="14.4" x14ac:dyDescent="0.25">
      <c r="A1592" s="35">
        <f>IF(I1592&lt;&gt;"",1+MAX($A$1:A1591),"")</f>
        <v>1136</v>
      </c>
      <c r="B1592" s="37" t="s">
        <v>1083</v>
      </c>
      <c r="C1592" s="37" t="s">
        <v>1083</v>
      </c>
      <c r="E1592" s="33" t="s">
        <v>1084</v>
      </c>
      <c r="F1592" s="6">
        <v>19.38</v>
      </c>
      <c r="G1592" s="1">
        <v>0.1</v>
      </c>
      <c r="H1592" s="2">
        <f t="shared" si="769"/>
        <v>21.318000000000001</v>
      </c>
      <c r="I1592" s="15" t="s">
        <v>28</v>
      </c>
      <c r="J1592" s="95">
        <v>6.3</v>
      </c>
      <c r="K1592" s="96">
        <f t="shared" si="770"/>
        <v>134.30340000000001</v>
      </c>
      <c r="L1592" s="96">
        <v>8.6999999999999993</v>
      </c>
      <c r="M1592" s="96">
        <f t="shared" si="771"/>
        <v>185.4666</v>
      </c>
      <c r="N1592" s="95">
        <v>15</v>
      </c>
      <c r="O1592" s="4">
        <f t="shared" si="772"/>
        <v>319.77000000000004</v>
      </c>
      <c r="P1592" s="9"/>
    </row>
    <row r="1593" spans="1:16" s="8" customFormat="1" ht="14.4" x14ac:dyDescent="0.25">
      <c r="A1593" s="35">
        <f>IF(I1593&lt;&gt;"",1+MAX($A$1:A1592),"")</f>
        <v>1137</v>
      </c>
      <c r="B1593" s="37" t="s">
        <v>1083</v>
      </c>
      <c r="C1593" s="37" t="s">
        <v>1083</v>
      </c>
      <c r="E1593" s="33" t="s">
        <v>1085</v>
      </c>
      <c r="F1593" s="6">
        <f>1*10</f>
        <v>10</v>
      </c>
      <c r="G1593" s="1">
        <v>0.1</v>
      </c>
      <c r="H1593" s="2">
        <f t="shared" si="769"/>
        <v>11</v>
      </c>
      <c r="I1593" s="15" t="s">
        <v>28</v>
      </c>
      <c r="J1593" s="95">
        <v>4.62</v>
      </c>
      <c r="K1593" s="96">
        <f t="shared" ref="K1593:K1595" si="773">J1593*H1593</f>
        <v>50.82</v>
      </c>
      <c r="L1593" s="96">
        <v>6.38</v>
      </c>
      <c r="M1593" s="96">
        <f t="shared" ref="M1593:M1595" si="774">L1593*H1593</f>
        <v>70.179999999999993</v>
      </c>
      <c r="N1593" s="95">
        <v>11</v>
      </c>
      <c r="O1593" s="4">
        <f t="shared" si="772"/>
        <v>121</v>
      </c>
      <c r="P1593" s="9"/>
    </row>
    <row r="1594" spans="1:16" s="8" customFormat="1" ht="28.8" x14ac:dyDescent="0.25">
      <c r="A1594" s="35">
        <f>IF(I1594&lt;&gt;"",1+MAX($A$1:A1593),"")</f>
        <v>1138</v>
      </c>
      <c r="B1594" s="37" t="s">
        <v>1083</v>
      </c>
      <c r="C1594" s="37" t="s">
        <v>1083</v>
      </c>
      <c r="E1594" s="33" t="s">
        <v>1086</v>
      </c>
      <c r="F1594" s="6">
        <f>1*10</f>
        <v>10</v>
      </c>
      <c r="G1594" s="1">
        <v>0.1</v>
      </c>
      <c r="H1594" s="2">
        <f t="shared" si="769"/>
        <v>11</v>
      </c>
      <c r="I1594" s="15" t="s">
        <v>28</v>
      </c>
      <c r="J1594" s="95">
        <v>4.62</v>
      </c>
      <c r="K1594" s="96">
        <f t="shared" si="773"/>
        <v>50.82</v>
      </c>
      <c r="L1594" s="96">
        <v>6.38</v>
      </c>
      <c r="M1594" s="96">
        <f t="shared" si="774"/>
        <v>70.179999999999993</v>
      </c>
      <c r="N1594" s="95">
        <v>11</v>
      </c>
      <c r="O1594" s="4">
        <f t="shared" si="772"/>
        <v>121</v>
      </c>
      <c r="P1594" s="9"/>
    </row>
    <row r="1595" spans="1:16" s="8" customFormat="1" ht="14.4" x14ac:dyDescent="0.25">
      <c r="A1595" s="35">
        <f>IF(I1595&lt;&gt;"",1+MAX($A$1:A1594),"")</f>
        <v>1139</v>
      </c>
      <c r="B1595" s="37" t="s">
        <v>1083</v>
      </c>
      <c r="C1595" s="37" t="s">
        <v>1083</v>
      </c>
      <c r="E1595" s="33" t="s">
        <v>1087</v>
      </c>
      <c r="F1595" s="6">
        <f>1*10</f>
        <v>10</v>
      </c>
      <c r="G1595" s="1">
        <v>0.1</v>
      </c>
      <c r="H1595" s="2">
        <f t="shared" si="769"/>
        <v>11</v>
      </c>
      <c r="I1595" s="15" t="s">
        <v>28</v>
      </c>
      <c r="J1595" s="95">
        <v>6.3</v>
      </c>
      <c r="K1595" s="96">
        <f t="shared" si="773"/>
        <v>69.3</v>
      </c>
      <c r="L1595" s="96">
        <v>8.6999999999999993</v>
      </c>
      <c r="M1595" s="96">
        <f t="shared" si="774"/>
        <v>95.699999999999989</v>
      </c>
      <c r="N1595" s="95">
        <v>15</v>
      </c>
      <c r="O1595" s="4">
        <f t="shared" si="772"/>
        <v>165</v>
      </c>
      <c r="P1595" s="9"/>
    </row>
    <row r="1596" spans="1:16" s="8" customFormat="1" ht="14.4" x14ac:dyDescent="0.25">
      <c r="A1596" s="35" t="str">
        <f>IF(I1596&lt;&gt;"",1+MAX($A$1:A1595),"")</f>
        <v/>
      </c>
      <c r="B1596" s="37"/>
      <c r="C1596" s="29"/>
      <c r="E1596" s="33"/>
      <c r="F1596" s="6"/>
      <c r="G1596" s="1"/>
      <c r="H1596" s="2"/>
      <c r="I1596" s="15"/>
      <c r="J1596" s="3"/>
      <c r="K1596" s="40"/>
      <c r="L1596" s="40"/>
      <c r="M1596" s="40"/>
      <c r="N1596" s="3"/>
      <c r="O1596" s="4"/>
      <c r="P1596" s="9"/>
    </row>
    <row r="1597" spans="1:16" x14ac:dyDescent="0.25">
      <c r="A1597" s="35" t="str">
        <f>IF(I1597&lt;&gt;"",1+MAX($A$1:A1596),"")</f>
        <v/>
      </c>
      <c r="B1597" s="66"/>
      <c r="C1597" s="67"/>
      <c r="D1597" s="47"/>
      <c r="E1597" s="55" t="s">
        <v>1028</v>
      </c>
      <c r="F1597" s="6"/>
      <c r="G1597" s="136"/>
      <c r="H1597" s="136"/>
      <c r="I1597" s="15"/>
      <c r="J1597" s="40"/>
      <c r="K1597" s="40"/>
      <c r="L1597" s="40"/>
      <c r="M1597" s="40"/>
      <c r="N1597" s="3"/>
      <c r="O1597" s="4"/>
      <c r="P1597" s="9"/>
    </row>
    <row r="1598" spans="1:16" s="8" customFormat="1" ht="14.4" x14ac:dyDescent="0.25">
      <c r="A1598" s="35">
        <f>IF(I1598&lt;&gt;"",1+MAX($A$1:A1597),"")</f>
        <v>1140</v>
      </c>
      <c r="B1598" s="37" t="s">
        <v>1083</v>
      </c>
      <c r="C1598" s="37" t="s">
        <v>1083</v>
      </c>
      <c r="E1598" s="33" t="s">
        <v>1029</v>
      </c>
      <c r="F1598" s="6">
        <v>25.54</v>
      </c>
      <c r="G1598" s="1">
        <v>0.1</v>
      </c>
      <c r="H1598" s="2">
        <f t="shared" ref="H1598:H1599" si="775">F1598*(1+G1598)</f>
        <v>28.094000000000001</v>
      </c>
      <c r="I1598" s="15" t="s">
        <v>28</v>
      </c>
      <c r="J1598" s="95">
        <v>6.3</v>
      </c>
      <c r="K1598" s="96">
        <f t="shared" ref="K1598:K1599" si="776">J1598*H1598</f>
        <v>176.9922</v>
      </c>
      <c r="L1598" s="96">
        <v>8.6999999999999993</v>
      </c>
      <c r="M1598" s="96">
        <f t="shared" ref="M1598:M1599" si="777">L1598*H1598</f>
        <v>244.4178</v>
      </c>
      <c r="N1598" s="95">
        <v>15</v>
      </c>
      <c r="O1598" s="4">
        <f t="shared" ref="O1598:O1599" si="778">N1598*H1598</f>
        <v>421.41</v>
      </c>
      <c r="P1598" s="9"/>
    </row>
    <row r="1599" spans="1:16" s="8" customFormat="1" ht="14.4" x14ac:dyDescent="0.25">
      <c r="A1599" s="35">
        <f>IF(I1599&lt;&gt;"",1+MAX($A$1:A1598),"")</f>
        <v>1141</v>
      </c>
      <c r="B1599" s="37" t="s">
        <v>1083</v>
      </c>
      <c r="C1599" s="37" t="s">
        <v>1083</v>
      </c>
      <c r="E1599" s="33" t="s">
        <v>1030</v>
      </c>
      <c r="F1599" s="6">
        <v>2.95</v>
      </c>
      <c r="G1599" s="1">
        <v>0.1</v>
      </c>
      <c r="H1599" s="2">
        <f t="shared" si="775"/>
        <v>3.2450000000000006</v>
      </c>
      <c r="I1599" s="15" t="s">
        <v>28</v>
      </c>
      <c r="J1599" s="95">
        <v>7.9799999999999995</v>
      </c>
      <c r="K1599" s="96">
        <f t="shared" si="776"/>
        <v>25.895100000000003</v>
      </c>
      <c r="L1599" s="96">
        <v>11.02</v>
      </c>
      <c r="M1599" s="96">
        <f t="shared" si="777"/>
        <v>35.759900000000002</v>
      </c>
      <c r="N1599" s="95">
        <v>19</v>
      </c>
      <c r="O1599" s="4">
        <f t="shared" si="778"/>
        <v>61.655000000000008</v>
      </c>
      <c r="P1599" s="9"/>
    </row>
    <row r="1600" spans="1:16" s="8" customFormat="1" ht="14.4" x14ac:dyDescent="0.25">
      <c r="A1600" s="35" t="str">
        <f>IF(I1600&lt;&gt;"",1+MAX($A$1:A1599),"")</f>
        <v/>
      </c>
      <c r="B1600" s="37"/>
      <c r="C1600" s="37"/>
      <c r="E1600" s="33"/>
      <c r="F1600" s="6"/>
      <c r="G1600" s="1"/>
      <c r="H1600" s="2"/>
      <c r="I1600" s="15"/>
      <c r="J1600" s="3"/>
      <c r="K1600" s="40"/>
      <c r="L1600" s="40"/>
      <c r="M1600" s="40"/>
      <c r="N1600" s="3"/>
      <c r="O1600" s="4"/>
      <c r="P1600" s="9"/>
    </row>
    <row r="1601" spans="1:16" x14ac:dyDescent="0.25">
      <c r="A1601" s="35" t="str">
        <f>IF(I1601&lt;&gt;"",1+MAX($A$1:A1600),"")</f>
        <v/>
      </c>
      <c r="B1601" s="66"/>
      <c r="C1601" s="67"/>
      <c r="D1601" s="47"/>
      <c r="E1601" s="55" t="s">
        <v>1031</v>
      </c>
      <c r="F1601" s="6"/>
      <c r="G1601" s="136"/>
      <c r="H1601" s="136"/>
      <c r="I1601" s="15"/>
      <c r="J1601" s="40"/>
      <c r="K1601" s="40"/>
      <c r="L1601" s="40"/>
      <c r="M1601" s="40"/>
      <c r="N1601" s="3"/>
      <c r="O1601" s="4"/>
      <c r="P1601" s="9"/>
    </row>
    <row r="1602" spans="1:16" s="8" customFormat="1" ht="14.4" x14ac:dyDescent="0.25">
      <c r="A1602" s="35">
        <f>IF(I1602&lt;&gt;"",1+MAX($A$1:A1601),"")</f>
        <v>1142</v>
      </c>
      <c r="B1602" s="37" t="s">
        <v>1083</v>
      </c>
      <c r="C1602" s="37" t="s">
        <v>1083</v>
      </c>
      <c r="E1602" s="33" t="s">
        <v>1033</v>
      </c>
      <c r="F1602" s="6">
        <v>23.94</v>
      </c>
      <c r="G1602" s="1">
        <v>0.1</v>
      </c>
      <c r="H1602" s="2">
        <f t="shared" ref="H1602:H1605" si="779">F1602*(1+G1602)</f>
        <v>26.334000000000003</v>
      </c>
      <c r="I1602" s="15" t="s">
        <v>28</v>
      </c>
      <c r="J1602" s="95">
        <v>6.3</v>
      </c>
      <c r="K1602" s="96">
        <f t="shared" ref="K1602:K1603" si="780">J1602*H1602</f>
        <v>165.9042</v>
      </c>
      <c r="L1602" s="96">
        <v>8.6999999999999993</v>
      </c>
      <c r="M1602" s="96">
        <f t="shared" ref="M1602:M1603" si="781">L1602*H1602</f>
        <v>229.10580000000002</v>
      </c>
      <c r="N1602" s="95">
        <v>15</v>
      </c>
      <c r="O1602" s="4">
        <f t="shared" ref="O1602:O1605" si="782">N1602*H1602</f>
        <v>395.01000000000005</v>
      </c>
      <c r="P1602" s="9"/>
    </row>
    <row r="1603" spans="1:16" s="8" customFormat="1" ht="14.4" x14ac:dyDescent="0.25">
      <c r="A1603" s="35">
        <f>IF(I1603&lt;&gt;"",1+MAX($A$1:A1602),"")</f>
        <v>1143</v>
      </c>
      <c r="B1603" s="37" t="s">
        <v>1083</v>
      </c>
      <c r="C1603" s="37" t="s">
        <v>1083</v>
      </c>
      <c r="E1603" s="33" t="s">
        <v>1034</v>
      </c>
      <c r="F1603" s="6">
        <v>1.36</v>
      </c>
      <c r="G1603" s="1">
        <v>0.1</v>
      </c>
      <c r="H1603" s="2">
        <f t="shared" si="779"/>
        <v>1.4960000000000002</v>
      </c>
      <c r="I1603" s="15" t="s">
        <v>28</v>
      </c>
      <c r="J1603" s="95">
        <v>7.9799999999999995</v>
      </c>
      <c r="K1603" s="96">
        <f t="shared" si="780"/>
        <v>11.938080000000001</v>
      </c>
      <c r="L1603" s="96">
        <v>11.02</v>
      </c>
      <c r="M1603" s="96">
        <f t="shared" si="781"/>
        <v>16.48592</v>
      </c>
      <c r="N1603" s="95">
        <v>19</v>
      </c>
      <c r="O1603" s="4">
        <f t="shared" si="782"/>
        <v>28.424000000000003</v>
      </c>
      <c r="P1603" s="9"/>
    </row>
    <row r="1604" spans="1:16" s="8" customFormat="1" ht="14.4" x14ac:dyDescent="0.25">
      <c r="A1604" s="35">
        <f>IF(I1604&lt;&gt;"",1+MAX($A$1:A1603),"")</f>
        <v>1144</v>
      </c>
      <c r="B1604" s="37" t="s">
        <v>1083</v>
      </c>
      <c r="C1604" s="37" t="s">
        <v>1083</v>
      </c>
      <c r="E1604" s="33" t="s">
        <v>1035</v>
      </c>
      <c r="F1604" s="6">
        <f>3*10</f>
        <v>30</v>
      </c>
      <c r="G1604" s="1">
        <v>0.1</v>
      </c>
      <c r="H1604" s="2">
        <f t="shared" si="779"/>
        <v>33</v>
      </c>
      <c r="I1604" s="15" t="s">
        <v>28</v>
      </c>
      <c r="J1604" s="93">
        <v>100</v>
      </c>
      <c r="K1604" s="94">
        <f>J1604*H1604</f>
        <v>3300</v>
      </c>
      <c r="L1604" s="94">
        <v>80</v>
      </c>
      <c r="M1604" s="94">
        <f>L1604*H1604</f>
        <v>2640</v>
      </c>
      <c r="N1604" s="93">
        <v>180</v>
      </c>
      <c r="O1604" s="4">
        <f t="shared" si="782"/>
        <v>5940</v>
      </c>
      <c r="P1604" s="9"/>
    </row>
    <row r="1605" spans="1:16" s="8" customFormat="1" ht="14.4" x14ac:dyDescent="0.25">
      <c r="A1605" s="35">
        <f>IF(I1605&lt;&gt;"",1+MAX($A$1:A1604),"")</f>
        <v>1145</v>
      </c>
      <c r="B1605" s="37" t="s">
        <v>1083</v>
      </c>
      <c r="C1605" s="37" t="s">
        <v>1083</v>
      </c>
      <c r="E1605" s="33" t="s">
        <v>1036</v>
      </c>
      <c r="F1605" s="6">
        <f>3*10</f>
        <v>30</v>
      </c>
      <c r="G1605" s="1">
        <v>0.1</v>
      </c>
      <c r="H1605" s="2">
        <f t="shared" si="779"/>
        <v>33</v>
      </c>
      <c r="I1605" s="15" t="s">
        <v>28</v>
      </c>
      <c r="J1605" s="93">
        <v>100</v>
      </c>
      <c r="K1605" s="94">
        <f>J1605*H1605</f>
        <v>3300</v>
      </c>
      <c r="L1605" s="94">
        <v>80</v>
      </c>
      <c r="M1605" s="94">
        <f>L1605*H1605</f>
        <v>2640</v>
      </c>
      <c r="N1605" s="93">
        <v>180</v>
      </c>
      <c r="O1605" s="4">
        <f t="shared" si="782"/>
        <v>5940</v>
      </c>
      <c r="P1605" s="9"/>
    </row>
    <row r="1606" spans="1:16" x14ac:dyDescent="0.25">
      <c r="A1606" s="35" t="str">
        <f>IF(I1606&lt;&gt;"",1+MAX($A$1:A1605),"")</f>
        <v/>
      </c>
      <c r="B1606" s="66"/>
      <c r="C1606" s="67"/>
      <c r="D1606" s="8"/>
      <c r="E1606" s="54"/>
      <c r="F1606" s="6"/>
      <c r="G1606" s="1"/>
      <c r="H1606" s="2"/>
      <c r="I1606" s="15"/>
      <c r="J1606" s="40"/>
      <c r="K1606" s="40"/>
      <c r="L1606" s="40"/>
      <c r="M1606" s="40"/>
      <c r="N1606" s="3"/>
      <c r="O1606" s="4"/>
      <c r="P1606" s="9"/>
    </row>
    <row r="1607" spans="1:16" x14ac:dyDescent="0.25">
      <c r="A1607" s="35" t="str">
        <f>IF(I1607&lt;&gt;"",1+MAX($A$1:A1606),"")</f>
        <v/>
      </c>
      <c r="B1607" s="66"/>
      <c r="C1607" s="67"/>
      <c r="D1607" s="47"/>
      <c r="E1607" s="55" t="s">
        <v>1037</v>
      </c>
      <c r="F1607" s="6"/>
      <c r="G1607" s="1"/>
      <c r="H1607" s="2"/>
      <c r="I1607" s="15"/>
      <c r="J1607" s="40"/>
      <c r="K1607" s="40"/>
      <c r="L1607" s="40"/>
      <c r="M1607" s="40"/>
      <c r="N1607" s="3"/>
      <c r="O1607" s="4"/>
      <c r="P1607" s="9"/>
    </row>
    <row r="1608" spans="1:16" s="8" customFormat="1" ht="14.4" x14ac:dyDescent="0.25">
      <c r="A1608" s="35">
        <f>IF(I1608&lt;&gt;"",1+MAX($A$1:A1607),"")</f>
        <v>1146</v>
      </c>
      <c r="B1608" s="37" t="s">
        <v>1038</v>
      </c>
      <c r="C1608" s="37" t="s">
        <v>1083</v>
      </c>
      <c r="E1608" s="33" t="s">
        <v>1088</v>
      </c>
      <c r="F1608" s="6">
        <v>1</v>
      </c>
      <c r="G1608" s="1">
        <v>0</v>
      </c>
      <c r="H1608" s="2">
        <f t="shared" ref="H1608:H1617" si="783">F1608*(1+G1608)</f>
        <v>1</v>
      </c>
      <c r="I1608" s="15" t="s">
        <v>35</v>
      </c>
      <c r="J1608" s="95">
        <v>903</v>
      </c>
      <c r="K1608" s="96">
        <f t="shared" ref="K1608" si="784">J1608*H1608</f>
        <v>903</v>
      </c>
      <c r="L1608" s="96">
        <v>2150</v>
      </c>
      <c r="M1608" s="94">
        <f t="shared" ref="M1608" si="785">L1608*H1608</f>
        <v>2150</v>
      </c>
      <c r="N1608" s="93">
        <v>3053</v>
      </c>
      <c r="O1608" s="4">
        <f t="shared" ref="O1608:O1617" si="786">N1608*H1608</f>
        <v>3053</v>
      </c>
      <c r="P1608" s="9"/>
    </row>
    <row r="1609" spans="1:16" s="8" customFormat="1" ht="14.4" x14ac:dyDescent="0.25">
      <c r="A1609" s="35">
        <f>IF(I1609&lt;&gt;"",1+MAX($A$1:A1608),"")</f>
        <v>1147</v>
      </c>
      <c r="B1609" s="37" t="s">
        <v>1038</v>
      </c>
      <c r="C1609" s="37" t="s">
        <v>1083</v>
      </c>
      <c r="E1609" s="33" t="s">
        <v>1089</v>
      </c>
      <c r="F1609" s="6">
        <v>1</v>
      </c>
      <c r="G1609" s="1">
        <v>0</v>
      </c>
      <c r="H1609" s="2">
        <f t="shared" si="783"/>
        <v>1</v>
      </c>
      <c r="I1609" s="15" t="s">
        <v>35</v>
      </c>
      <c r="J1609" s="95">
        <v>840</v>
      </c>
      <c r="K1609" s="96">
        <f t="shared" ref="K1609:K1613" si="787">J1609*H1609</f>
        <v>840</v>
      </c>
      <c r="L1609" s="96">
        <v>2000</v>
      </c>
      <c r="M1609" s="94">
        <f t="shared" ref="M1609:M1613" si="788">L1609*H1609</f>
        <v>2000</v>
      </c>
      <c r="N1609" s="93">
        <v>2840</v>
      </c>
      <c r="O1609" s="4">
        <f t="shared" si="786"/>
        <v>2840</v>
      </c>
      <c r="P1609" s="9"/>
    </row>
    <row r="1610" spans="1:16" s="8" customFormat="1" ht="14.4" x14ac:dyDescent="0.25">
      <c r="A1610" s="35">
        <f>IF(I1610&lt;&gt;"",1+MAX($A$1:A1609),"")</f>
        <v>1148</v>
      </c>
      <c r="B1610" s="37" t="s">
        <v>1038</v>
      </c>
      <c r="C1610" s="37" t="s">
        <v>1083</v>
      </c>
      <c r="E1610" s="33" t="s">
        <v>1090</v>
      </c>
      <c r="F1610" s="6">
        <v>1</v>
      </c>
      <c r="G1610" s="1">
        <v>0</v>
      </c>
      <c r="H1610" s="2">
        <f t="shared" si="783"/>
        <v>1</v>
      </c>
      <c r="I1610" s="15" t="s">
        <v>35</v>
      </c>
      <c r="J1610" s="95">
        <v>630</v>
      </c>
      <c r="K1610" s="96">
        <f t="shared" si="787"/>
        <v>630</v>
      </c>
      <c r="L1610" s="96">
        <v>1500</v>
      </c>
      <c r="M1610" s="94">
        <f t="shared" si="788"/>
        <v>1500</v>
      </c>
      <c r="N1610" s="93">
        <v>2130</v>
      </c>
      <c r="O1610" s="4">
        <f t="shared" si="786"/>
        <v>2130</v>
      </c>
      <c r="P1610" s="9"/>
    </row>
    <row r="1611" spans="1:16" s="8" customFormat="1" ht="14.4" x14ac:dyDescent="0.25">
      <c r="A1611" s="35">
        <f>IF(I1611&lt;&gt;"",1+MAX($A$1:A1610),"")</f>
        <v>1149</v>
      </c>
      <c r="B1611" s="37" t="s">
        <v>1038</v>
      </c>
      <c r="C1611" s="37" t="s">
        <v>1083</v>
      </c>
      <c r="E1611" s="33" t="s">
        <v>1069</v>
      </c>
      <c r="F1611" s="6">
        <v>1</v>
      </c>
      <c r="G1611" s="1">
        <v>0</v>
      </c>
      <c r="H1611" s="2">
        <f t="shared" si="783"/>
        <v>1</v>
      </c>
      <c r="I1611" s="15" t="s">
        <v>35</v>
      </c>
      <c r="J1611" s="95">
        <v>14.28</v>
      </c>
      <c r="K1611" s="96">
        <f t="shared" si="787"/>
        <v>14.28</v>
      </c>
      <c r="L1611" s="96">
        <v>34</v>
      </c>
      <c r="M1611" s="94">
        <f t="shared" si="788"/>
        <v>34</v>
      </c>
      <c r="N1611" s="93">
        <v>48.28</v>
      </c>
      <c r="O1611" s="4">
        <f t="shared" si="786"/>
        <v>48.28</v>
      </c>
      <c r="P1611" s="9"/>
    </row>
    <row r="1612" spans="1:16" s="8" customFormat="1" ht="14.4" x14ac:dyDescent="0.25">
      <c r="A1612" s="35">
        <f>IF(I1612&lt;&gt;"",1+MAX($A$1:A1611),"")</f>
        <v>1150</v>
      </c>
      <c r="B1612" s="37" t="s">
        <v>1038</v>
      </c>
      <c r="C1612" s="37" t="s">
        <v>1083</v>
      </c>
      <c r="E1612" s="33" t="s">
        <v>1091</v>
      </c>
      <c r="F1612" s="6">
        <v>1</v>
      </c>
      <c r="G1612" s="1">
        <v>0</v>
      </c>
      <c r="H1612" s="2">
        <f t="shared" si="783"/>
        <v>1</v>
      </c>
      <c r="I1612" s="15" t="s">
        <v>35</v>
      </c>
      <c r="J1612" s="95">
        <v>23.52</v>
      </c>
      <c r="K1612" s="96">
        <f t="shared" si="787"/>
        <v>23.52</v>
      </c>
      <c r="L1612" s="96">
        <v>56</v>
      </c>
      <c r="M1612" s="94">
        <f t="shared" si="788"/>
        <v>56</v>
      </c>
      <c r="N1612" s="93">
        <v>79.52</v>
      </c>
      <c r="O1612" s="4">
        <f t="shared" si="786"/>
        <v>79.52</v>
      </c>
      <c r="P1612" s="9"/>
    </row>
    <row r="1613" spans="1:16" s="8" customFormat="1" ht="14.4" x14ac:dyDescent="0.25">
      <c r="A1613" s="35">
        <f>IF(I1613&lt;&gt;"",1+MAX($A$1:A1612),"")</f>
        <v>1151</v>
      </c>
      <c r="B1613" s="37" t="s">
        <v>1038</v>
      </c>
      <c r="C1613" s="37" t="s">
        <v>1083</v>
      </c>
      <c r="E1613" s="33" t="s">
        <v>1092</v>
      </c>
      <c r="F1613" s="6">
        <v>1</v>
      </c>
      <c r="G1613" s="1">
        <v>0</v>
      </c>
      <c r="H1613" s="2">
        <f t="shared" si="783"/>
        <v>1</v>
      </c>
      <c r="I1613" s="15" t="s">
        <v>35</v>
      </c>
      <c r="J1613" s="95">
        <v>28.56</v>
      </c>
      <c r="K1613" s="96">
        <f t="shared" si="787"/>
        <v>28.56</v>
      </c>
      <c r="L1613" s="96">
        <v>68</v>
      </c>
      <c r="M1613" s="94">
        <f t="shared" si="788"/>
        <v>68</v>
      </c>
      <c r="N1613" s="93">
        <v>96.56</v>
      </c>
      <c r="O1613" s="4">
        <f t="shared" si="786"/>
        <v>96.56</v>
      </c>
      <c r="P1613" s="9"/>
    </row>
    <row r="1614" spans="1:16" s="8" customFormat="1" ht="14.4" x14ac:dyDescent="0.25">
      <c r="A1614" s="35">
        <f>IF(I1614&lt;&gt;"",1+MAX($A$1:A1613),"")</f>
        <v>1152</v>
      </c>
      <c r="B1614" s="37" t="s">
        <v>1038</v>
      </c>
      <c r="C1614" s="37" t="s">
        <v>1083</v>
      </c>
      <c r="E1614" s="33" t="s">
        <v>1076</v>
      </c>
      <c r="F1614" s="6">
        <v>1</v>
      </c>
      <c r="G1614" s="1">
        <v>0</v>
      </c>
      <c r="H1614" s="2">
        <f t="shared" si="783"/>
        <v>1</v>
      </c>
      <c r="I1614" s="15" t="s">
        <v>35</v>
      </c>
      <c r="J1614" s="95">
        <v>14.28</v>
      </c>
      <c r="K1614" s="96">
        <f t="shared" ref="K1614:K1617" si="789">J1614*H1614</f>
        <v>14.28</v>
      </c>
      <c r="L1614" s="96">
        <v>34</v>
      </c>
      <c r="M1614" s="94">
        <f t="shared" ref="M1614:M1617" si="790">L1614*H1614</f>
        <v>34</v>
      </c>
      <c r="N1614" s="93">
        <v>48.28</v>
      </c>
      <c r="O1614" s="4">
        <f t="shared" si="786"/>
        <v>48.28</v>
      </c>
      <c r="P1614" s="9"/>
    </row>
    <row r="1615" spans="1:16" s="8" customFormat="1" ht="14.4" x14ac:dyDescent="0.25">
      <c r="A1615" s="35">
        <f>IF(I1615&lt;&gt;"",1+MAX($A$1:A1614),"")</f>
        <v>1153</v>
      </c>
      <c r="B1615" s="37" t="s">
        <v>1038</v>
      </c>
      <c r="C1615" s="37" t="s">
        <v>1083</v>
      </c>
      <c r="E1615" s="33" t="s">
        <v>1093</v>
      </c>
      <c r="F1615" s="6">
        <v>1</v>
      </c>
      <c r="G1615" s="1">
        <v>0</v>
      </c>
      <c r="H1615" s="2">
        <f t="shared" si="783"/>
        <v>1</v>
      </c>
      <c r="I1615" s="15" t="s">
        <v>35</v>
      </c>
      <c r="J1615" s="95">
        <v>23.52</v>
      </c>
      <c r="K1615" s="96">
        <f t="shared" si="789"/>
        <v>23.52</v>
      </c>
      <c r="L1615" s="96">
        <v>56</v>
      </c>
      <c r="M1615" s="94">
        <f t="shared" si="790"/>
        <v>56</v>
      </c>
      <c r="N1615" s="93">
        <v>79.52</v>
      </c>
      <c r="O1615" s="4">
        <f t="shared" si="786"/>
        <v>79.52</v>
      </c>
      <c r="P1615" s="9"/>
    </row>
    <row r="1616" spans="1:16" s="8" customFormat="1" ht="14.4" x14ac:dyDescent="0.25">
      <c r="A1616" s="35">
        <f>IF(I1616&lt;&gt;"",1+MAX($A$1:A1615),"")</f>
        <v>1154</v>
      </c>
      <c r="B1616" s="37" t="s">
        <v>1038</v>
      </c>
      <c r="C1616" s="37" t="s">
        <v>1083</v>
      </c>
      <c r="E1616" s="33" t="s">
        <v>1094</v>
      </c>
      <c r="F1616" s="6">
        <v>1</v>
      </c>
      <c r="G1616" s="1">
        <v>0</v>
      </c>
      <c r="H1616" s="2">
        <f t="shared" si="783"/>
        <v>1</v>
      </c>
      <c r="I1616" s="15" t="s">
        <v>35</v>
      </c>
      <c r="J1616" s="95">
        <v>28.56</v>
      </c>
      <c r="K1616" s="96">
        <f t="shared" si="789"/>
        <v>28.56</v>
      </c>
      <c r="L1616" s="96">
        <v>68</v>
      </c>
      <c r="M1616" s="94">
        <f t="shared" si="790"/>
        <v>68</v>
      </c>
      <c r="N1616" s="93">
        <v>96.56</v>
      </c>
      <c r="O1616" s="4">
        <f t="shared" si="786"/>
        <v>96.56</v>
      </c>
      <c r="P1616" s="9"/>
    </row>
    <row r="1617" spans="1:16" s="8" customFormat="1" ht="14.4" x14ac:dyDescent="0.25">
      <c r="A1617" s="35">
        <f>IF(I1617&lt;&gt;"",1+MAX($A$1:A1616),"")</f>
        <v>1155</v>
      </c>
      <c r="B1617" s="37" t="s">
        <v>1038</v>
      </c>
      <c r="C1617" s="37" t="s">
        <v>1083</v>
      </c>
      <c r="E1617" s="33" t="s">
        <v>1228</v>
      </c>
      <c r="F1617" s="6">
        <v>4</v>
      </c>
      <c r="G1617" s="1">
        <v>0</v>
      </c>
      <c r="H1617" s="2">
        <f t="shared" si="783"/>
        <v>4</v>
      </c>
      <c r="I1617" s="15" t="s">
        <v>35</v>
      </c>
      <c r="J1617" s="95">
        <v>122.64</v>
      </c>
      <c r="K1617" s="96">
        <f t="shared" si="789"/>
        <v>490.56</v>
      </c>
      <c r="L1617" s="96">
        <v>292</v>
      </c>
      <c r="M1617" s="94">
        <f t="shared" si="790"/>
        <v>1168</v>
      </c>
      <c r="N1617" s="93">
        <v>414.64</v>
      </c>
      <c r="O1617" s="4">
        <f t="shared" si="786"/>
        <v>1658.56</v>
      </c>
      <c r="P1617" s="9"/>
    </row>
    <row r="1618" spans="1:16" x14ac:dyDescent="0.25">
      <c r="A1618" s="35" t="str">
        <f>IF(I1618&lt;&gt;"",1+MAX($A$1:A1617),"")</f>
        <v/>
      </c>
      <c r="B1618" s="66"/>
      <c r="C1618" s="67"/>
      <c r="D1618" s="8"/>
      <c r="E1618" s="54"/>
      <c r="F1618" s="6"/>
      <c r="G1618" s="1"/>
      <c r="H1618" s="2"/>
      <c r="I1618" s="15"/>
      <c r="J1618" s="40"/>
      <c r="K1618" s="40"/>
      <c r="L1618" s="40"/>
      <c r="M1618" s="40"/>
      <c r="N1618" s="3"/>
      <c r="O1618" s="4"/>
      <c r="P1618" s="9"/>
    </row>
    <row r="1619" spans="1:16" x14ac:dyDescent="0.25">
      <c r="A1619" s="35" t="str">
        <f>IF(I1619&lt;&gt;"",1+MAX($A$1:A1618),"")</f>
        <v/>
      </c>
      <c r="B1619" s="66"/>
      <c r="C1619" s="67"/>
      <c r="D1619" s="47"/>
      <c r="E1619" s="55" t="s">
        <v>1052</v>
      </c>
      <c r="F1619" s="6"/>
      <c r="G1619" s="1"/>
      <c r="H1619" s="2"/>
      <c r="I1619" s="15"/>
      <c r="J1619" s="40"/>
      <c r="K1619" s="40"/>
      <c r="L1619" s="40"/>
      <c r="M1619" s="40"/>
      <c r="N1619" s="3"/>
      <c r="O1619" s="4"/>
      <c r="P1619" s="9"/>
    </row>
    <row r="1620" spans="1:16" s="8" customFormat="1" ht="14.4" x14ac:dyDescent="0.25">
      <c r="A1620" s="35">
        <f>IF(I1620&lt;&gt;"",1+MAX($A$1:A1619),"")</f>
        <v>1156</v>
      </c>
      <c r="B1620" s="37" t="s">
        <v>1083</v>
      </c>
      <c r="C1620" s="37" t="s">
        <v>1083</v>
      </c>
      <c r="E1620" s="33" t="s">
        <v>1095</v>
      </c>
      <c r="F1620" s="6">
        <v>2</v>
      </c>
      <c r="G1620" s="1">
        <v>0</v>
      </c>
      <c r="H1620" s="2">
        <f t="shared" ref="H1620:H1625" si="791">F1620*(1+G1620)</f>
        <v>2</v>
      </c>
      <c r="I1620" s="15" t="s">
        <v>35</v>
      </c>
      <c r="J1620" s="95">
        <v>24</v>
      </c>
      <c r="K1620" s="94">
        <f t="shared" ref="K1620:K1621" si="792">J1620*H1620</f>
        <v>48</v>
      </c>
      <c r="L1620" s="94">
        <v>44</v>
      </c>
      <c r="M1620" s="94">
        <f t="shared" ref="M1620:M1621" si="793">L1620*H1620</f>
        <v>88</v>
      </c>
      <c r="N1620" s="93">
        <v>68</v>
      </c>
      <c r="O1620" s="4">
        <f t="shared" ref="O1620:O1625" si="794">N1620*H1620</f>
        <v>136</v>
      </c>
      <c r="P1620" s="9"/>
    </row>
    <row r="1621" spans="1:16" s="8" customFormat="1" ht="14.4" x14ac:dyDescent="0.25">
      <c r="A1621" s="35">
        <f>IF(I1621&lt;&gt;"",1+MAX($A$1:A1620),"")</f>
        <v>1157</v>
      </c>
      <c r="B1621" s="37" t="s">
        <v>1083</v>
      </c>
      <c r="C1621" s="37" t="s">
        <v>1083</v>
      </c>
      <c r="E1621" s="33" t="s">
        <v>1096</v>
      </c>
      <c r="F1621" s="6">
        <v>1</v>
      </c>
      <c r="G1621" s="1">
        <v>0</v>
      </c>
      <c r="H1621" s="2">
        <f t="shared" si="791"/>
        <v>1</v>
      </c>
      <c r="I1621" s="15" t="s">
        <v>35</v>
      </c>
      <c r="J1621" s="95">
        <v>22</v>
      </c>
      <c r="K1621" s="94">
        <f t="shared" si="792"/>
        <v>22</v>
      </c>
      <c r="L1621" s="94">
        <v>40</v>
      </c>
      <c r="M1621" s="94">
        <f t="shared" si="793"/>
        <v>40</v>
      </c>
      <c r="N1621" s="93">
        <v>62</v>
      </c>
      <c r="O1621" s="4">
        <f t="shared" si="794"/>
        <v>62</v>
      </c>
      <c r="P1621" s="9"/>
    </row>
    <row r="1622" spans="1:16" s="8" customFormat="1" ht="14.4" x14ac:dyDescent="0.25">
      <c r="A1622" s="35">
        <f>IF(I1622&lt;&gt;"",1+MAX($A$1:A1621),"")</f>
        <v>1158</v>
      </c>
      <c r="B1622" s="37" t="s">
        <v>1083</v>
      </c>
      <c r="C1622" s="37" t="s">
        <v>1083</v>
      </c>
      <c r="E1622" s="33" t="s">
        <v>1053</v>
      </c>
      <c r="F1622" s="6">
        <v>2</v>
      </c>
      <c r="G1622" s="1">
        <v>0</v>
      </c>
      <c r="H1622" s="2">
        <f t="shared" si="791"/>
        <v>2</v>
      </c>
      <c r="I1622" s="15" t="s">
        <v>35</v>
      </c>
      <c r="J1622" s="95">
        <v>27</v>
      </c>
      <c r="K1622" s="94">
        <f t="shared" ref="K1622:K1625" si="795">J1622*H1622</f>
        <v>54</v>
      </c>
      <c r="L1622" s="94">
        <v>48</v>
      </c>
      <c r="M1622" s="94">
        <f t="shared" ref="M1622:M1625" si="796">L1622*H1622</f>
        <v>96</v>
      </c>
      <c r="N1622" s="93">
        <v>75</v>
      </c>
      <c r="O1622" s="4">
        <f t="shared" si="794"/>
        <v>150</v>
      </c>
      <c r="P1622" s="9"/>
    </row>
    <row r="1623" spans="1:16" s="8" customFormat="1" ht="14.4" x14ac:dyDescent="0.25">
      <c r="A1623" s="35">
        <f>IF(I1623&lt;&gt;"",1+MAX($A$1:A1622),"")</f>
        <v>1159</v>
      </c>
      <c r="B1623" s="37" t="s">
        <v>1083</v>
      </c>
      <c r="C1623" s="37" t="s">
        <v>1083</v>
      </c>
      <c r="E1623" s="33" t="s">
        <v>1057</v>
      </c>
      <c r="F1623" s="6">
        <v>3</v>
      </c>
      <c r="G1623" s="1">
        <v>0</v>
      </c>
      <c r="H1623" s="2">
        <f t="shared" si="791"/>
        <v>3</v>
      </c>
      <c r="I1623" s="15" t="s">
        <v>35</v>
      </c>
      <c r="J1623" s="95">
        <v>26</v>
      </c>
      <c r="K1623" s="94">
        <f t="shared" si="795"/>
        <v>78</v>
      </c>
      <c r="L1623" s="94">
        <v>44</v>
      </c>
      <c r="M1623" s="94">
        <f t="shared" si="796"/>
        <v>132</v>
      </c>
      <c r="N1623" s="93">
        <v>70</v>
      </c>
      <c r="O1623" s="4">
        <f t="shared" si="794"/>
        <v>210</v>
      </c>
      <c r="P1623" s="9"/>
    </row>
    <row r="1624" spans="1:16" s="8" customFormat="1" ht="14.4" x14ac:dyDescent="0.25">
      <c r="A1624" s="35">
        <f>IF(I1624&lt;&gt;"",1+MAX($A$1:A1623),"")</f>
        <v>1160</v>
      </c>
      <c r="B1624" s="37" t="s">
        <v>1083</v>
      </c>
      <c r="C1624" s="37" t="s">
        <v>1083</v>
      </c>
      <c r="E1624" s="33" t="s">
        <v>1058</v>
      </c>
      <c r="F1624" s="6">
        <v>4</v>
      </c>
      <c r="G1624" s="1">
        <v>0</v>
      </c>
      <c r="H1624" s="2">
        <f t="shared" si="791"/>
        <v>4</v>
      </c>
      <c r="I1624" s="15" t="s">
        <v>35</v>
      </c>
      <c r="J1624" s="95">
        <v>27</v>
      </c>
      <c r="K1624" s="94">
        <f t="shared" si="795"/>
        <v>108</v>
      </c>
      <c r="L1624" s="94">
        <v>48</v>
      </c>
      <c r="M1624" s="94">
        <f t="shared" si="796"/>
        <v>192</v>
      </c>
      <c r="N1624" s="93">
        <v>75</v>
      </c>
      <c r="O1624" s="4">
        <f t="shared" si="794"/>
        <v>300</v>
      </c>
      <c r="P1624" s="9"/>
    </row>
    <row r="1625" spans="1:16" s="8" customFormat="1" ht="14.4" x14ac:dyDescent="0.25">
      <c r="A1625" s="35">
        <f>IF(I1625&lt;&gt;"",1+MAX($A$1:A1624),"")</f>
        <v>1161</v>
      </c>
      <c r="B1625" s="37" t="s">
        <v>1083</v>
      </c>
      <c r="C1625" s="37" t="s">
        <v>1083</v>
      </c>
      <c r="E1625" s="33" t="s">
        <v>1055</v>
      </c>
      <c r="F1625" s="6">
        <v>2</v>
      </c>
      <c r="G1625" s="1">
        <v>0</v>
      </c>
      <c r="H1625" s="2">
        <f t="shared" si="791"/>
        <v>2</v>
      </c>
      <c r="I1625" s="15" t="s">
        <v>35</v>
      </c>
      <c r="J1625" s="95">
        <v>24.7</v>
      </c>
      <c r="K1625" s="94">
        <f t="shared" si="795"/>
        <v>49.4</v>
      </c>
      <c r="L1625" s="94">
        <v>38</v>
      </c>
      <c r="M1625" s="94">
        <f t="shared" si="796"/>
        <v>76</v>
      </c>
      <c r="N1625" s="93">
        <v>62.7</v>
      </c>
      <c r="O1625" s="4">
        <f t="shared" si="794"/>
        <v>125.4</v>
      </c>
      <c r="P1625" s="9"/>
    </row>
    <row r="1626" spans="1:16" s="8" customFormat="1" ht="15" thickBot="1" x14ac:dyDescent="0.3">
      <c r="A1626" s="35" t="str">
        <f>IF(I1626&lt;&gt;"",1+MAX($A$1:A1625),"")</f>
        <v/>
      </c>
      <c r="B1626" s="37"/>
      <c r="C1626" s="37"/>
      <c r="G1626" s="1"/>
      <c r="H1626" s="2"/>
      <c r="I1626" s="15"/>
      <c r="J1626" s="3"/>
      <c r="K1626" s="40"/>
      <c r="L1626" s="40"/>
      <c r="M1626" s="40"/>
      <c r="N1626" s="3"/>
      <c r="O1626" s="4"/>
      <c r="P1626" s="9"/>
    </row>
    <row r="1627" spans="1:16" ht="16.2" thickBot="1" x14ac:dyDescent="0.3">
      <c r="A1627" s="127" t="str">
        <f>IF(I1627&lt;&gt;"",1+MAX($A$1:A1626),"")</f>
        <v/>
      </c>
      <c r="B1627" s="128"/>
      <c r="C1627" s="128"/>
      <c r="D1627" s="128" t="s">
        <v>1097</v>
      </c>
      <c r="E1627" s="129" t="s">
        <v>1098</v>
      </c>
      <c r="F1627" s="130"/>
      <c r="G1627" s="131"/>
      <c r="H1627" s="131"/>
      <c r="I1627" s="131"/>
      <c r="J1627" s="131"/>
      <c r="K1627" s="131"/>
      <c r="L1627" s="131"/>
      <c r="M1627" s="131"/>
      <c r="N1627" s="131"/>
      <c r="O1627" s="131"/>
      <c r="P1627" s="132">
        <f>SUM(O1628:O1776)</f>
        <v>96439.318455999979</v>
      </c>
    </row>
    <row r="1628" spans="1:16" x14ac:dyDescent="0.25">
      <c r="A1628" s="35" t="str">
        <f>IF(I1628&lt;&gt;"",1+MAX($A$1:A1627),"")</f>
        <v/>
      </c>
      <c r="B1628" s="66"/>
      <c r="C1628" s="67"/>
      <c r="D1628" s="8"/>
      <c r="E1628" s="54"/>
      <c r="F1628" s="6"/>
      <c r="G1628" s="102"/>
      <c r="H1628" s="102"/>
      <c r="I1628" s="102"/>
      <c r="J1628" s="102"/>
      <c r="K1628" s="40"/>
      <c r="L1628" s="40"/>
      <c r="M1628" s="40"/>
      <c r="N1628" s="3"/>
      <c r="O1628" s="4"/>
      <c r="P1628" s="9"/>
    </row>
    <row r="1629" spans="1:16" ht="18" x14ac:dyDescent="0.25">
      <c r="A1629" s="35" t="str">
        <f>IF(I1629&lt;&gt;"",1+MAX($A$1:A1628),"")</f>
        <v/>
      </c>
      <c r="B1629" s="66"/>
      <c r="C1629" s="67"/>
      <c r="D1629" s="23"/>
      <c r="E1629" s="58" t="s">
        <v>1023</v>
      </c>
      <c r="F1629" s="56"/>
      <c r="G1629" s="8"/>
      <c r="H1629" s="8"/>
      <c r="J1629" s="40"/>
      <c r="K1629" s="40"/>
      <c r="L1629" s="40"/>
      <c r="M1629" s="40"/>
      <c r="N1629" s="8"/>
      <c r="O1629" s="8"/>
      <c r="P1629" s="25"/>
    </row>
    <row r="1630" spans="1:16" x14ac:dyDescent="0.25">
      <c r="A1630" s="35" t="str">
        <f>IF(I1630&lt;&gt;"",1+MAX($A$1:A1629),"")</f>
        <v/>
      </c>
      <c r="B1630" s="66"/>
      <c r="C1630" s="67"/>
      <c r="D1630" s="23"/>
      <c r="E1630" s="63"/>
      <c r="F1630" s="6"/>
      <c r="G1630" s="1"/>
      <c r="H1630" s="2"/>
      <c r="I1630" s="15"/>
      <c r="J1630" s="40"/>
      <c r="K1630" s="40"/>
      <c r="L1630" s="40"/>
      <c r="M1630" s="40"/>
      <c r="N1630" s="3"/>
      <c r="O1630" s="4"/>
      <c r="P1630" s="9"/>
    </row>
    <row r="1631" spans="1:16" x14ac:dyDescent="0.25">
      <c r="A1631" s="35" t="str">
        <f>IF(I1631&lt;&gt;"",1+MAX($A$1:A1630),"")</f>
        <v/>
      </c>
      <c r="B1631" s="66"/>
      <c r="C1631" s="67"/>
      <c r="D1631" s="47"/>
      <c r="E1631" s="55" t="s">
        <v>1099</v>
      </c>
      <c r="F1631" s="6"/>
      <c r="G1631" s="1"/>
      <c r="H1631" s="2"/>
      <c r="I1631" s="15"/>
      <c r="J1631" s="40"/>
      <c r="K1631" s="40"/>
      <c r="L1631" s="40"/>
      <c r="M1631" s="40"/>
      <c r="N1631" s="3"/>
      <c r="O1631" s="4"/>
      <c r="P1631" s="9"/>
    </row>
    <row r="1632" spans="1:16" s="8" customFormat="1" ht="14.4" x14ac:dyDescent="0.25">
      <c r="A1632" s="35">
        <f>IF(I1632&lt;&gt;"",1+MAX($A$1:A1631),"")</f>
        <v>1162</v>
      </c>
      <c r="B1632" s="37" t="s">
        <v>1100</v>
      </c>
      <c r="C1632" s="37" t="s">
        <v>1101</v>
      </c>
      <c r="E1632" s="33" t="s">
        <v>1102</v>
      </c>
      <c r="F1632" s="6">
        <v>5</v>
      </c>
      <c r="G1632" s="1">
        <v>0</v>
      </c>
      <c r="H1632" s="2">
        <f t="shared" ref="H1632:H1649" si="797">F1632*(1+G1632)</f>
        <v>5</v>
      </c>
      <c r="I1632" s="15" t="s">
        <v>35</v>
      </c>
      <c r="J1632" s="93">
        <v>11.200000000000001</v>
      </c>
      <c r="K1632" s="94">
        <f t="shared" ref="K1632" si="798">J1632*H1632</f>
        <v>56.000000000000007</v>
      </c>
      <c r="L1632" s="94">
        <v>23.8</v>
      </c>
      <c r="M1632" s="94">
        <f t="shared" ref="M1632" si="799">L1632*H1632</f>
        <v>119</v>
      </c>
      <c r="N1632" s="93">
        <v>35</v>
      </c>
      <c r="O1632" s="4">
        <f t="shared" ref="O1632:O1649" si="800">N1632*H1632</f>
        <v>175</v>
      </c>
      <c r="P1632" s="9"/>
    </row>
    <row r="1633" spans="1:16" s="8" customFormat="1" ht="14.4" x14ac:dyDescent="0.25">
      <c r="A1633" s="35">
        <f>IF(I1633&lt;&gt;"",1+MAX($A$1:A1632),"")</f>
        <v>1163</v>
      </c>
      <c r="B1633" s="37" t="s">
        <v>1100</v>
      </c>
      <c r="C1633" s="37" t="s">
        <v>1101</v>
      </c>
      <c r="E1633" s="33" t="s">
        <v>1103</v>
      </c>
      <c r="F1633" s="6">
        <v>3</v>
      </c>
      <c r="G1633" s="1">
        <v>0</v>
      </c>
      <c r="H1633" s="2">
        <f t="shared" si="797"/>
        <v>3</v>
      </c>
      <c r="I1633" s="15" t="s">
        <v>35</v>
      </c>
      <c r="J1633" s="93">
        <v>19.2</v>
      </c>
      <c r="K1633" s="94">
        <f t="shared" ref="K1633:K1648" si="801">J1633*H1633</f>
        <v>57.599999999999994</v>
      </c>
      <c r="L1633" s="94">
        <v>40.800000000000004</v>
      </c>
      <c r="M1633" s="94">
        <f t="shared" ref="M1633:M1648" si="802">L1633*H1633</f>
        <v>122.4</v>
      </c>
      <c r="N1633" s="93">
        <v>60</v>
      </c>
      <c r="O1633" s="4">
        <f t="shared" si="800"/>
        <v>180</v>
      </c>
      <c r="P1633" s="9"/>
    </row>
    <row r="1634" spans="1:16" s="8" customFormat="1" ht="14.4" x14ac:dyDescent="0.25">
      <c r="A1634" s="35">
        <f>IF(I1634&lt;&gt;"",1+MAX($A$1:A1633),"")</f>
        <v>1164</v>
      </c>
      <c r="B1634" s="37" t="s">
        <v>1100</v>
      </c>
      <c r="C1634" s="37" t="s">
        <v>1101</v>
      </c>
      <c r="E1634" s="33" t="s">
        <v>1104</v>
      </c>
      <c r="F1634" s="6">
        <v>11</v>
      </c>
      <c r="G1634" s="1">
        <v>0</v>
      </c>
      <c r="H1634" s="2">
        <f t="shared" si="797"/>
        <v>11</v>
      </c>
      <c r="I1634" s="15" t="s">
        <v>35</v>
      </c>
      <c r="J1634" s="93">
        <v>22.400000000000002</v>
      </c>
      <c r="K1634" s="94">
        <f t="shared" si="801"/>
        <v>246.40000000000003</v>
      </c>
      <c r="L1634" s="94">
        <v>47.6</v>
      </c>
      <c r="M1634" s="94">
        <f t="shared" si="802"/>
        <v>523.6</v>
      </c>
      <c r="N1634" s="93">
        <v>70</v>
      </c>
      <c r="O1634" s="4">
        <f t="shared" si="800"/>
        <v>770</v>
      </c>
      <c r="P1634" s="9"/>
    </row>
    <row r="1635" spans="1:16" s="8" customFormat="1" ht="14.4" x14ac:dyDescent="0.25">
      <c r="A1635" s="35">
        <f>IF(I1635&lt;&gt;"",1+MAX($A$1:A1634),"")</f>
        <v>1165</v>
      </c>
      <c r="B1635" s="37" t="s">
        <v>1100</v>
      </c>
      <c r="C1635" s="37" t="s">
        <v>1101</v>
      </c>
      <c r="E1635" s="33" t="s">
        <v>1105</v>
      </c>
      <c r="F1635" s="6">
        <v>3</v>
      </c>
      <c r="G1635" s="1">
        <v>0</v>
      </c>
      <c r="H1635" s="2">
        <f t="shared" si="797"/>
        <v>3</v>
      </c>
      <c r="I1635" s="15" t="s">
        <v>35</v>
      </c>
      <c r="J1635" s="93">
        <v>22.400000000000002</v>
      </c>
      <c r="K1635" s="94">
        <f t="shared" si="801"/>
        <v>67.2</v>
      </c>
      <c r="L1635" s="94">
        <v>47.6</v>
      </c>
      <c r="M1635" s="94">
        <f t="shared" si="802"/>
        <v>142.80000000000001</v>
      </c>
      <c r="N1635" s="93">
        <v>70</v>
      </c>
      <c r="O1635" s="4">
        <f t="shared" si="800"/>
        <v>210</v>
      </c>
      <c r="P1635" s="9"/>
    </row>
    <row r="1636" spans="1:16" s="8" customFormat="1" ht="14.4" x14ac:dyDescent="0.25">
      <c r="A1636" s="35">
        <f>IF(I1636&lt;&gt;"",1+MAX($A$1:A1635),"")</f>
        <v>1166</v>
      </c>
      <c r="B1636" s="37" t="s">
        <v>1100</v>
      </c>
      <c r="C1636" s="37" t="s">
        <v>1101</v>
      </c>
      <c r="E1636" s="33" t="s">
        <v>1106</v>
      </c>
      <c r="F1636" s="6">
        <v>17</v>
      </c>
      <c r="G1636" s="1">
        <v>0</v>
      </c>
      <c r="H1636" s="2">
        <f t="shared" si="797"/>
        <v>17</v>
      </c>
      <c r="I1636" s="15" t="s">
        <v>35</v>
      </c>
      <c r="J1636" s="93">
        <v>22.400000000000002</v>
      </c>
      <c r="K1636" s="94">
        <f t="shared" si="801"/>
        <v>380.8</v>
      </c>
      <c r="L1636" s="94">
        <v>47.6</v>
      </c>
      <c r="M1636" s="94">
        <f t="shared" si="802"/>
        <v>809.2</v>
      </c>
      <c r="N1636" s="93">
        <v>70</v>
      </c>
      <c r="O1636" s="4">
        <f t="shared" si="800"/>
        <v>1190</v>
      </c>
      <c r="P1636" s="9"/>
    </row>
    <row r="1637" spans="1:16" s="8" customFormat="1" ht="14.4" x14ac:dyDescent="0.25">
      <c r="A1637" s="35">
        <f>IF(I1637&lt;&gt;"",1+MAX($A$1:A1636),"")</f>
        <v>1167</v>
      </c>
      <c r="B1637" s="37" t="s">
        <v>1100</v>
      </c>
      <c r="C1637" s="37" t="s">
        <v>1101</v>
      </c>
      <c r="E1637" s="33" t="s">
        <v>1107</v>
      </c>
      <c r="F1637" s="6">
        <v>5</v>
      </c>
      <c r="G1637" s="1">
        <v>0</v>
      </c>
      <c r="H1637" s="2">
        <f t="shared" si="797"/>
        <v>5</v>
      </c>
      <c r="I1637" s="15" t="s">
        <v>35</v>
      </c>
      <c r="J1637" s="93">
        <v>22.400000000000002</v>
      </c>
      <c r="K1637" s="94">
        <f t="shared" si="801"/>
        <v>112.00000000000001</v>
      </c>
      <c r="L1637" s="94">
        <v>47.6</v>
      </c>
      <c r="M1637" s="94">
        <f t="shared" si="802"/>
        <v>238</v>
      </c>
      <c r="N1637" s="93">
        <v>70</v>
      </c>
      <c r="O1637" s="4">
        <f t="shared" si="800"/>
        <v>350</v>
      </c>
      <c r="P1637" s="9"/>
    </row>
    <row r="1638" spans="1:16" s="8" customFormat="1" ht="14.4" x14ac:dyDescent="0.25">
      <c r="A1638" s="35">
        <f>IF(I1638&lt;&gt;"",1+MAX($A$1:A1637),"")</f>
        <v>1168</v>
      </c>
      <c r="B1638" s="37" t="s">
        <v>1100</v>
      </c>
      <c r="C1638" s="37" t="s">
        <v>1101</v>
      </c>
      <c r="E1638" s="33" t="s">
        <v>1108</v>
      </c>
      <c r="F1638" s="6">
        <v>2</v>
      </c>
      <c r="G1638" s="1">
        <v>0</v>
      </c>
      <c r="H1638" s="2">
        <f t="shared" si="797"/>
        <v>2</v>
      </c>
      <c r="I1638" s="15" t="s">
        <v>35</v>
      </c>
      <c r="J1638" s="93">
        <v>22.400000000000002</v>
      </c>
      <c r="K1638" s="94">
        <f t="shared" si="801"/>
        <v>44.800000000000004</v>
      </c>
      <c r="L1638" s="94">
        <v>47.6</v>
      </c>
      <c r="M1638" s="94">
        <f t="shared" si="802"/>
        <v>95.2</v>
      </c>
      <c r="N1638" s="93">
        <v>70</v>
      </c>
      <c r="O1638" s="4">
        <f t="shared" si="800"/>
        <v>140</v>
      </c>
      <c r="P1638" s="9"/>
    </row>
    <row r="1639" spans="1:16" s="8" customFormat="1" ht="14.4" x14ac:dyDescent="0.25">
      <c r="A1639" s="35">
        <f>IF(I1639&lt;&gt;"",1+MAX($A$1:A1638),"")</f>
        <v>1169</v>
      </c>
      <c r="B1639" s="37" t="s">
        <v>1100</v>
      </c>
      <c r="C1639" s="37" t="s">
        <v>1101</v>
      </c>
      <c r="E1639" s="33" t="s">
        <v>1109</v>
      </c>
      <c r="F1639" s="6">
        <v>2</v>
      </c>
      <c r="G1639" s="1">
        <v>0</v>
      </c>
      <c r="H1639" s="2">
        <f t="shared" si="797"/>
        <v>2</v>
      </c>
      <c r="I1639" s="15" t="s">
        <v>35</v>
      </c>
      <c r="J1639" s="95">
        <v>25.2</v>
      </c>
      <c r="K1639" s="96">
        <f t="shared" si="801"/>
        <v>50.4</v>
      </c>
      <c r="L1639" s="96">
        <v>60</v>
      </c>
      <c r="M1639" s="94">
        <f t="shared" si="802"/>
        <v>120</v>
      </c>
      <c r="N1639" s="93">
        <v>85.2</v>
      </c>
      <c r="O1639" s="4">
        <f t="shared" si="800"/>
        <v>170.4</v>
      </c>
      <c r="P1639" s="9"/>
    </row>
    <row r="1640" spans="1:16" s="8" customFormat="1" ht="14.4" x14ac:dyDescent="0.25">
      <c r="A1640" s="35">
        <f>IF(I1640&lt;&gt;"",1+MAX($A$1:A1639),"")</f>
        <v>1170</v>
      </c>
      <c r="B1640" s="37" t="s">
        <v>1100</v>
      </c>
      <c r="C1640" s="37" t="s">
        <v>1101</v>
      </c>
      <c r="E1640" s="33" t="s">
        <v>1110</v>
      </c>
      <c r="F1640" s="6">
        <v>2</v>
      </c>
      <c r="G1640" s="1">
        <v>0</v>
      </c>
      <c r="H1640" s="2">
        <f t="shared" si="797"/>
        <v>2</v>
      </c>
      <c r="I1640" s="15" t="s">
        <v>35</v>
      </c>
      <c r="J1640" s="93">
        <v>64</v>
      </c>
      <c r="K1640" s="94">
        <f t="shared" si="801"/>
        <v>128</v>
      </c>
      <c r="L1640" s="94">
        <v>136</v>
      </c>
      <c r="M1640" s="94">
        <f t="shared" si="802"/>
        <v>272</v>
      </c>
      <c r="N1640" s="93">
        <v>200</v>
      </c>
      <c r="O1640" s="4">
        <f t="shared" si="800"/>
        <v>400</v>
      </c>
      <c r="P1640" s="9"/>
    </row>
    <row r="1641" spans="1:16" s="8" customFormat="1" ht="14.4" x14ac:dyDescent="0.25">
      <c r="A1641" s="35">
        <f>IF(I1641&lt;&gt;"",1+MAX($A$1:A1640),"")</f>
        <v>1171</v>
      </c>
      <c r="B1641" s="37" t="s">
        <v>1100</v>
      </c>
      <c r="C1641" s="37" t="s">
        <v>1101</v>
      </c>
      <c r="E1641" s="33" t="s">
        <v>1111</v>
      </c>
      <c r="F1641" s="6">
        <v>2</v>
      </c>
      <c r="G1641" s="1">
        <v>0</v>
      </c>
      <c r="H1641" s="2">
        <f t="shared" si="797"/>
        <v>2</v>
      </c>
      <c r="I1641" s="15" t="s">
        <v>35</v>
      </c>
      <c r="J1641" s="95">
        <v>42.000000000000007</v>
      </c>
      <c r="K1641" s="96">
        <f t="shared" si="801"/>
        <v>84.000000000000014</v>
      </c>
      <c r="L1641" s="96">
        <v>108</v>
      </c>
      <c r="M1641" s="96">
        <f t="shared" si="802"/>
        <v>216</v>
      </c>
      <c r="N1641" s="95">
        <v>150</v>
      </c>
      <c r="O1641" s="4">
        <f t="shared" si="800"/>
        <v>300</v>
      </c>
      <c r="P1641" s="9"/>
    </row>
    <row r="1642" spans="1:16" s="8" customFormat="1" ht="14.4" x14ac:dyDescent="0.25">
      <c r="A1642" s="35">
        <f>IF(I1642&lt;&gt;"",1+MAX($A$1:A1641),"")</f>
        <v>1172</v>
      </c>
      <c r="B1642" s="37" t="s">
        <v>1100</v>
      </c>
      <c r="C1642" s="37" t="s">
        <v>1101</v>
      </c>
      <c r="E1642" s="33" t="s">
        <v>1112</v>
      </c>
      <c r="F1642" s="6">
        <v>2</v>
      </c>
      <c r="G1642" s="1">
        <v>0</v>
      </c>
      <c r="H1642" s="2">
        <f t="shared" si="797"/>
        <v>2</v>
      </c>
      <c r="I1642" s="15" t="s">
        <v>35</v>
      </c>
      <c r="J1642" s="93">
        <v>38.4</v>
      </c>
      <c r="K1642" s="94">
        <f t="shared" ref="K1642" si="803">J1642*H1642</f>
        <v>76.8</v>
      </c>
      <c r="L1642" s="94">
        <v>81.600000000000009</v>
      </c>
      <c r="M1642" s="94">
        <f t="shared" ref="M1642" si="804">L1642*H1642</f>
        <v>163.20000000000002</v>
      </c>
      <c r="N1642" s="93">
        <v>120</v>
      </c>
      <c r="O1642" s="4">
        <f t="shared" si="800"/>
        <v>240</v>
      </c>
      <c r="P1642" s="9"/>
    </row>
    <row r="1643" spans="1:16" s="8" customFormat="1" ht="14.4" x14ac:dyDescent="0.25">
      <c r="A1643" s="35">
        <f>IF(I1643&lt;&gt;"",1+MAX($A$1:A1642),"")</f>
        <v>1173</v>
      </c>
      <c r="B1643" s="37" t="s">
        <v>1100</v>
      </c>
      <c r="C1643" s="37" t="s">
        <v>1101</v>
      </c>
      <c r="E1643" s="33" t="s">
        <v>1113</v>
      </c>
      <c r="F1643" s="6">
        <v>1</v>
      </c>
      <c r="G1643" s="1">
        <v>0</v>
      </c>
      <c r="H1643" s="2">
        <f t="shared" si="797"/>
        <v>1</v>
      </c>
      <c r="I1643" s="15" t="s">
        <v>35</v>
      </c>
      <c r="J1643" s="95">
        <v>84</v>
      </c>
      <c r="K1643" s="96">
        <f t="shared" si="801"/>
        <v>84</v>
      </c>
      <c r="L1643" s="96">
        <v>115.99999999999999</v>
      </c>
      <c r="M1643" s="96">
        <f t="shared" si="802"/>
        <v>115.99999999999999</v>
      </c>
      <c r="N1643" s="95">
        <v>200</v>
      </c>
      <c r="O1643" s="4">
        <f t="shared" si="800"/>
        <v>200</v>
      </c>
      <c r="P1643" s="9"/>
    </row>
    <row r="1644" spans="1:16" s="8" customFormat="1" ht="14.4" x14ac:dyDescent="0.25">
      <c r="A1644" s="35">
        <f>IF(I1644&lt;&gt;"",1+MAX($A$1:A1643),"")</f>
        <v>1174</v>
      </c>
      <c r="B1644" s="37" t="s">
        <v>1100</v>
      </c>
      <c r="C1644" s="37" t="s">
        <v>1101</v>
      </c>
      <c r="E1644" s="33" t="s">
        <v>1114</v>
      </c>
      <c r="F1644" s="6">
        <v>2</v>
      </c>
      <c r="G1644" s="1">
        <v>0</v>
      </c>
      <c r="H1644" s="2">
        <f t="shared" si="797"/>
        <v>2</v>
      </c>
      <c r="I1644" s="15" t="s">
        <v>35</v>
      </c>
      <c r="J1644" s="93">
        <v>25.6</v>
      </c>
      <c r="K1644" s="94">
        <f t="shared" si="801"/>
        <v>51.2</v>
      </c>
      <c r="L1644" s="94">
        <v>54.400000000000006</v>
      </c>
      <c r="M1644" s="94">
        <f t="shared" si="802"/>
        <v>108.80000000000001</v>
      </c>
      <c r="N1644" s="93">
        <v>80</v>
      </c>
      <c r="O1644" s="4">
        <f t="shared" si="800"/>
        <v>160</v>
      </c>
      <c r="P1644" s="9"/>
    </row>
    <row r="1645" spans="1:16" s="8" customFormat="1" ht="14.4" x14ac:dyDescent="0.25">
      <c r="A1645" s="35">
        <f>IF(I1645&lt;&gt;"",1+MAX($A$1:A1644),"")</f>
        <v>1175</v>
      </c>
      <c r="B1645" s="37" t="s">
        <v>1100</v>
      </c>
      <c r="C1645" s="37" t="s">
        <v>1101</v>
      </c>
      <c r="E1645" s="33" t="s">
        <v>1115</v>
      </c>
      <c r="F1645" s="6">
        <v>1</v>
      </c>
      <c r="G1645" s="1">
        <v>0</v>
      </c>
      <c r="H1645" s="2">
        <f t="shared" si="797"/>
        <v>1</v>
      </c>
      <c r="I1645" s="15" t="s">
        <v>35</v>
      </c>
      <c r="J1645" s="93">
        <v>16</v>
      </c>
      <c r="K1645" s="94">
        <f t="shared" si="801"/>
        <v>16</v>
      </c>
      <c r="L1645" s="94">
        <v>34</v>
      </c>
      <c r="M1645" s="94">
        <f t="shared" si="802"/>
        <v>34</v>
      </c>
      <c r="N1645" s="93">
        <v>50</v>
      </c>
      <c r="O1645" s="4">
        <f t="shared" si="800"/>
        <v>50</v>
      </c>
      <c r="P1645" s="9"/>
    </row>
    <row r="1646" spans="1:16" s="8" customFormat="1" ht="14.4" x14ac:dyDescent="0.25">
      <c r="A1646" s="35">
        <f>IF(I1646&lt;&gt;"",1+MAX($A$1:A1645),"")</f>
        <v>1176</v>
      </c>
      <c r="B1646" s="37" t="s">
        <v>1100</v>
      </c>
      <c r="C1646" s="37" t="s">
        <v>1101</v>
      </c>
      <c r="E1646" s="33" t="s">
        <v>1116</v>
      </c>
      <c r="F1646" s="6">
        <v>1</v>
      </c>
      <c r="G1646" s="1">
        <v>0</v>
      </c>
      <c r="H1646" s="2">
        <f t="shared" si="797"/>
        <v>1</v>
      </c>
      <c r="I1646" s="15" t="s">
        <v>35</v>
      </c>
      <c r="J1646" s="93">
        <v>12.8</v>
      </c>
      <c r="K1646" s="94">
        <f t="shared" si="801"/>
        <v>12.8</v>
      </c>
      <c r="L1646" s="94">
        <v>27.200000000000003</v>
      </c>
      <c r="M1646" s="94">
        <f t="shared" si="802"/>
        <v>27.200000000000003</v>
      </c>
      <c r="N1646" s="93">
        <v>40</v>
      </c>
      <c r="O1646" s="4">
        <f t="shared" si="800"/>
        <v>40</v>
      </c>
      <c r="P1646" s="9"/>
    </row>
    <row r="1647" spans="1:16" s="8" customFormat="1" ht="14.4" x14ac:dyDescent="0.25">
      <c r="A1647" s="35">
        <f>IF(I1647&lt;&gt;"",1+MAX($A$1:A1646),"")</f>
        <v>1177</v>
      </c>
      <c r="B1647" s="37" t="s">
        <v>1100</v>
      </c>
      <c r="C1647" s="37" t="s">
        <v>1101</v>
      </c>
      <c r="E1647" s="33" t="s">
        <v>1117</v>
      </c>
      <c r="F1647" s="6">
        <v>1</v>
      </c>
      <c r="G1647" s="1">
        <v>0</v>
      </c>
      <c r="H1647" s="2">
        <f t="shared" si="797"/>
        <v>1</v>
      </c>
      <c r="I1647" s="15" t="s">
        <v>35</v>
      </c>
      <c r="J1647" s="91">
        <v>51.84</v>
      </c>
      <c r="K1647" s="94">
        <f t="shared" si="801"/>
        <v>51.84</v>
      </c>
      <c r="L1647" s="94">
        <v>162</v>
      </c>
      <c r="M1647" s="94">
        <f t="shared" si="802"/>
        <v>162</v>
      </c>
      <c r="N1647" s="91">
        <v>213.84</v>
      </c>
      <c r="O1647" s="4">
        <f t="shared" si="800"/>
        <v>213.84</v>
      </c>
      <c r="P1647" s="9"/>
    </row>
    <row r="1648" spans="1:16" s="8" customFormat="1" ht="14.4" x14ac:dyDescent="0.25">
      <c r="A1648" s="35">
        <f>IF(I1648&lt;&gt;"",1+MAX($A$1:A1647),"")</f>
        <v>1178</v>
      </c>
      <c r="B1648" s="37" t="s">
        <v>1100</v>
      </c>
      <c r="C1648" s="37" t="s">
        <v>1118</v>
      </c>
      <c r="E1648" s="33" t="s">
        <v>1119</v>
      </c>
      <c r="F1648" s="6">
        <v>2</v>
      </c>
      <c r="G1648" s="1">
        <v>0</v>
      </c>
      <c r="H1648" s="2">
        <f t="shared" si="797"/>
        <v>2</v>
      </c>
      <c r="I1648" s="15" t="s">
        <v>35</v>
      </c>
      <c r="J1648" s="95">
        <v>73.600000000000009</v>
      </c>
      <c r="K1648" s="94">
        <f t="shared" si="801"/>
        <v>147.20000000000002</v>
      </c>
      <c r="L1648" s="94">
        <v>230</v>
      </c>
      <c r="M1648" s="94">
        <f t="shared" si="802"/>
        <v>460</v>
      </c>
      <c r="N1648" s="95">
        <v>303.60000000000002</v>
      </c>
      <c r="O1648" s="4">
        <f t="shared" si="800"/>
        <v>607.20000000000005</v>
      </c>
      <c r="P1648" s="9"/>
    </row>
    <row r="1649" spans="1:16" s="8" customFormat="1" ht="14.4" x14ac:dyDescent="0.25">
      <c r="A1649" s="35">
        <f>IF(I1649&lt;&gt;"",1+MAX($A$1:A1648),"")</f>
        <v>1179</v>
      </c>
      <c r="B1649" s="37" t="s">
        <v>1100</v>
      </c>
      <c r="C1649" s="37" t="s">
        <v>1118</v>
      </c>
      <c r="E1649" s="33" t="s">
        <v>1120</v>
      </c>
      <c r="F1649" s="6">
        <v>2</v>
      </c>
      <c r="G1649" s="1">
        <v>0</v>
      </c>
      <c r="H1649" s="2">
        <f t="shared" si="797"/>
        <v>2</v>
      </c>
      <c r="I1649" s="15" t="s">
        <v>35</v>
      </c>
      <c r="J1649" s="91">
        <v>8.9600000000000009</v>
      </c>
      <c r="K1649" s="94">
        <f>J1649*H1649</f>
        <v>17.920000000000002</v>
      </c>
      <c r="L1649" s="94">
        <v>28</v>
      </c>
      <c r="M1649" s="94">
        <f>L1649*H1649</f>
        <v>56</v>
      </c>
      <c r="N1649" s="91">
        <v>36.96</v>
      </c>
      <c r="O1649" s="4">
        <f t="shared" si="800"/>
        <v>73.92</v>
      </c>
      <c r="P1649" s="9"/>
    </row>
    <row r="1650" spans="1:16" s="8" customFormat="1" ht="14.4" x14ac:dyDescent="0.25">
      <c r="A1650" s="35" t="str">
        <f>IF(I1650&lt;&gt;"",1+MAX($A$1:A1649),"")</f>
        <v/>
      </c>
      <c r="B1650" s="37"/>
      <c r="C1650" s="29"/>
      <c r="E1650" s="33"/>
      <c r="F1650" s="6"/>
      <c r="G1650" s="1"/>
      <c r="H1650" s="2"/>
      <c r="I1650" s="15"/>
      <c r="J1650" s="3"/>
      <c r="K1650" s="40"/>
      <c r="L1650" s="40"/>
      <c r="M1650" s="40"/>
      <c r="N1650" s="3"/>
      <c r="O1650" s="4"/>
      <c r="P1650" s="9"/>
    </row>
    <row r="1651" spans="1:16" x14ac:dyDescent="0.25">
      <c r="A1651" s="35" t="str">
        <f>IF(I1651&lt;&gt;"",1+MAX($A$1:A1650),"")</f>
        <v/>
      </c>
      <c r="B1651" s="66"/>
      <c r="C1651" s="67"/>
      <c r="D1651" s="47"/>
      <c r="E1651" s="55" t="s">
        <v>1121</v>
      </c>
      <c r="F1651" s="6"/>
      <c r="G1651" s="1"/>
      <c r="H1651" s="2"/>
      <c r="I1651" s="15"/>
      <c r="J1651" s="40"/>
      <c r="K1651" s="40"/>
      <c r="L1651" s="40"/>
      <c r="M1651" s="40"/>
      <c r="N1651" s="3"/>
      <c r="O1651" s="4"/>
      <c r="P1651" s="9"/>
    </row>
    <row r="1652" spans="1:16" x14ac:dyDescent="0.25">
      <c r="A1652" s="35" t="str">
        <f>IF(I1652&lt;&gt;"",1+MAX($A$1:A1651),"")</f>
        <v/>
      </c>
      <c r="B1652" s="66"/>
      <c r="C1652" s="67"/>
      <c r="D1652" s="23"/>
      <c r="E1652" s="63"/>
      <c r="F1652" s="6"/>
      <c r="G1652" s="1"/>
      <c r="H1652" s="2"/>
      <c r="I1652" s="15"/>
      <c r="J1652" s="40"/>
      <c r="K1652" s="40"/>
      <c r="L1652" s="40"/>
      <c r="M1652" s="40"/>
      <c r="N1652" s="3"/>
      <c r="O1652" s="4"/>
      <c r="P1652" s="9"/>
    </row>
    <row r="1653" spans="1:16" s="8" customFormat="1" ht="14.4" x14ac:dyDescent="0.25">
      <c r="A1653" s="35">
        <f>IF(I1653&lt;&gt;"",1+MAX($A$1:A1652),"")</f>
        <v>1180</v>
      </c>
      <c r="B1653" s="37" t="s">
        <v>1100</v>
      </c>
      <c r="C1653" s="37" t="s">
        <v>1101</v>
      </c>
      <c r="E1653" s="33" t="s">
        <v>1122</v>
      </c>
      <c r="F1653" s="6">
        <v>4</v>
      </c>
      <c r="G1653" s="1">
        <v>0</v>
      </c>
      <c r="H1653" s="2">
        <f t="shared" ref="H1653:H1657" si="805">F1653*(1+G1653)</f>
        <v>4</v>
      </c>
      <c r="I1653" s="15" t="s">
        <v>35</v>
      </c>
      <c r="J1653" s="91">
        <v>28.8</v>
      </c>
      <c r="K1653" s="94">
        <f>J1653*H1653</f>
        <v>115.2</v>
      </c>
      <c r="L1653" s="94">
        <v>90</v>
      </c>
      <c r="M1653" s="94">
        <f>L1653*H1653</f>
        <v>360</v>
      </c>
      <c r="N1653" s="91">
        <v>118.8</v>
      </c>
      <c r="O1653" s="4">
        <f t="shared" ref="O1653:O1657" si="806">N1653*H1653</f>
        <v>475.2</v>
      </c>
      <c r="P1653" s="9"/>
    </row>
    <row r="1654" spans="1:16" s="8" customFormat="1" ht="14.4" x14ac:dyDescent="0.25">
      <c r="A1654" s="35">
        <f>IF(I1654&lt;&gt;"",1+MAX($A$1:A1653),"")</f>
        <v>1181</v>
      </c>
      <c r="B1654" s="37" t="s">
        <v>1100</v>
      </c>
      <c r="C1654" s="37" t="s">
        <v>1101</v>
      </c>
      <c r="E1654" s="33" t="s">
        <v>1123</v>
      </c>
      <c r="F1654" s="6">
        <v>2</v>
      </c>
      <c r="G1654" s="1">
        <v>0</v>
      </c>
      <c r="H1654" s="2">
        <f t="shared" si="805"/>
        <v>2</v>
      </c>
      <c r="I1654" s="15" t="s">
        <v>35</v>
      </c>
      <c r="J1654" s="91">
        <v>52.480000000000004</v>
      </c>
      <c r="K1654" s="94">
        <f>J1654*H1654</f>
        <v>104.96000000000001</v>
      </c>
      <c r="L1654" s="94">
        <v>164</v>
      </c>
      <c r="M1654" s="94">
        <f>L1654*H1654</f>
        <v>328</v>
      </c>
      <c r="N1654" s="91">
        <v>216.48000000000002</v>
      </c>
      <c r="O1654" s="4">
        <f t="shared" si="806"/>
        <v>432.96000000000004</v>
      </c>
      <c r="P1654" s="9"/>
    </row>
    <row r="1655" spans="1:16" s="8" customFormat="1" ht="14.4" x14ac:dyDescent="0.25">
      <c r="A1655" s="35">
        <f>IF(I1655&lt;&gt;"",1+MAX($A$1:A1654),"")</f>
        <v>1182</v>
      </c>
      <c r="B1655" s="37" t="s">
        <v>1100</v>
      </c>
      <c r="C1655" s="37" t="s">
        <v>1118</v>
      </c>
      <c r="E1655" s="33" t="s">
        <v>1124</v>
      </c>
      <c r="F1655" s="6">
        <v>19</v>
      </c>
      <c r="G1655" s="1">
        <v>0</v>
      </c>
      <c r="H1655" s="2">
        <f t="shared" si="805"/>
        <v>19</v>
      </c>
      <c r="I1655" s="15" t="s">
        <v>35</v>
      </c>
      <c r="J1655" s="91">
        <v>5.44</v>
      </c>
      <c r="K1655" s="94">
        <f>J1655*H1655</f>
        <v>103.36000000000001</v>
      </c>
      <c r="L1655" s="94">
        <v>17</v>
      </c>
      <c r="M1655" s="94">
        <f>L1655*H1655</f>
        <v>323</v>
      </c>
      <c r="N1655" s="91">
        <v>22.44</v>
      </c>
      <c r="O1655" s="4">
        <f t="shared" si="806"/>
        <v>426.36</v>
      </c>
      <c r="P1655" s="9"/>
    </row>
    <row r="1656" spans="1:16" s="8" customFormat="1" ht="14.4" x14ac:dyDescent="0.25">
      <c r="A1656" s="35">
        <f>IF(I1656&lt;&gt;"",1+MAX($A$1:A1655),"")</f>
        <v>1183</v>
      </c>
      <c r="B1656" s="37" t="s">
        <v>1100</v>
      </c>
      <c r="C1656" s="37" t="s">
        <v>1101</v>
      </c>
      <c r="E1656" s="33" t="s">
        <v>1125</v>
      </c>
      <c r="F1656" s="6">
        <v>1</v>
      </c>
      <c r="G1656" s="1">
        <v>0</v>
      </c>
      <c r="H1656" s="2">
        <f t="shared" si="805"/>
        <v>1</v>
      </c>
      <c r="I1656" s="15" t="s">
        <v>35</v>
      </c>
      <c r="J1656" s="91">
        <v>8</v>
      </c>
      <c r="K1656" s="92">
        <f>J1656*H1656</f>
        <v>8</v>
      </c>
      <c r="L1656" s="92">
        <v>25</v>
      </c>
      <c r="M1656" s="92">
        <f>L1656*H1656</f>
        <v>25</v>
      </c>
      <c r="N1656" s="91">
        <v>33</v>
      </c>
      <c r="O1656" s="4">
        <f t="shared" si="806"/>
        <v>33</v>
      </c>
      <c r="P1656" s="9"/>
    </row>
    <row r="1657" spans="1:16" s="8" customFormat="1" ht="14.4" x14ac:dyDescent="0.25">
      <c r="A1657" s="35">
        <f>IF(I1657&lt;&gt;"",1+MAX($A$1:A1656),"")</f>
        <v>1184</v>
      </c>
      <c r="B1657" s="37" t="s">
        <v>1100</v>
      </c>
      <c r="C1657" s="37" t="s">
        <v>1118</v>
      </c>
      <c r="E1657" s="33" t="s">
        <v>1126</v>
      </c>
      <c r="F1657" s="6">
        <v>15</v>
      </c>
      <c r="G1657" s="1">
        <v>0</v>
      </c>
      <c r="H1657" s="2">
        <f t="shared" si="805"/>
        <v>15</v>
      </c>
      <c r="I1657" s="15" t="s">
        <v>35</v>
      </c>
      <c r="J1657" s="91">
        <v>6.08</v>
      </c>
      <c r="K1657" s="94">
        <f>J1657*H1657</f>
        <v>91.2</v>
      </c>
      <c r="L1657" s="94">
        <v>19</v>
      </c>
      <c r="M1657" s="94">
        <f>L1657*H1657</f>
        <v>285</v>
      </c>
      <c r="N1657" s="91">
        <v>25.08</v>
      </c>
      <c r="O1657" s="4">
        <f t="shared" si="806"/>
        <v>376.2</v>
      </c>
      <c r="P1657" s="9"/>
    </row>
    <row r="1658" spans="1:16" s="8" customFormat="1" ht="14.4" x14ac:dyDescent="0.25">
      <c r="A1658" s="35" t="str">
        <f>IF(I1658&lt;&gt;"",1+MAX($A$1:A1657),"")</f>
        <v/>
      </c>
      <c r="B1658" s="37"/>
      <c r="C1658" s="29"/>
      <c r="E1658" s="33"/>
      <c r="F1658" s="6"/>
      <c r="G1658" s="1"/>
      <c r="H1658" s="2"/>
      <c r="I1658" s="15"/>
      <c r="J1658" s="3"/>
      <c r="K1658" s="40"/>
      <c r="L1658" s="40"/>
      <c r="M1658" s="40"/>
      <c r="N1658" s="3"/>
      <c r="O1658" s="4"/>
      <c r="P1658" s="9"/>
    </row>
    <row r="1659" spans="1:16" x14ac:dyDescent="0.25">
      <c r="A1659" s="35" t="str">
        <f>IF(I1659&lt;&gt;"",1+MAX($A$1:A1658),"")</f>
        <v/>
      </c>
      <c r="B1659" s="66"/>
      <c r="C1659" s="67"/>
      <c r="D1659" s="47"/>
      <c r="E1659" s="55" t="s">
        <v>1127</v>
      </c>
      <c r="F1659" s="6"/>
      <c r="G1659" s="1"/>
      <c r="H1659" s="2"/>
      <c r="I1659" s="15"/>
      <c r="J1659" s="40"/>
      <c r="K1659" s="40"/>
      <c r="L1659" s="40"/>
      <c r="M1659" s="40"/>
      <c r="N1659" s="3"/>
      <c r="O1659" s="4"/>
      <c r="P1659" s="9"/>
    </row>
    <row r="1660" spans="1:16" s="8" customFormat="1" ht="14.4" x14ac:dyDescent="0.25">
      <c r="A1660" s="35">
        <f>IF(I1660&lt;&gt;"",1+MAX($A$1:A1659),"")</f>
        <v>1185</v>
      </c>
      <c r="B1660" s="37" t="s">
        <v>1118</v>
      </c>
      <c r="C1660" s="37" t="s">
        <v>1118</v>
      </c>
      <c r="E1660" s="33" t="s">
        <v>1128</v>
      </c>
      <c r="F1660" s="6">
        <v>49</v>
      </c>
      <c r="G1660" s="1">
        <v>0</v>
      </c>
      <c r="H1660" s="2">
        <f t="shared" ref="H1660:H1668" si="807">F1660*(1+G1660)</f>
        <v>49</v>
      </c>
      <c r="I1660" s="15" t="s">
        <v>35</v>
      </c>
      <c r="J1660" s="91">
        <v>21.12</v>
      </c>
      <c r="K1660" s="94">
        <f t="shared" ref="K1660:K1661" si="808">J1660*H1660</f>
        <v>1034.8800000000001</v>
      </c>
      <c r="L1660" s="94">
        <v>66</v>
      </c>
      <c r="M1660" s="94">
        <f t="shared" ref="M1660:M1661" si="809">L1660*H1660</f>
        <v>3234</v>
      </c>
      <c r="N1660" s="91">
        <v>87.12</v>
      </c>
      <c r="O1660" s="4">
        <f t="shared" ref="O1660:O1668" si="810">N1660*H1660</f>
        <v>4268.88</v>
      </c>
      <c r="P1660" s="9"/>
    </row>
    <row r="1661" spans="1:16" s="8" customFormat="1" ht="14.4" x14ac:dyDescent="0.25">
      <c r="A1661" s="35">
        <f>IF(I1661&lt;&gt;"",1+MAX($A$1:A1660),"")</f>
        <v>1186</v>
      </c>
      <c r="B1661" s="37" t="s">
        <v>1118</v>
      </c>
      <c r="C1661" s="37" t="s">
        <v>1118</v>
      </c>
      <c r="E1661" s="33" t="s">
        <v>1129</v>
      </c>
      <c r="F1661" s="6">
        <v>3</v>
      </c>
      <c r="G1661" s="1">
        <v>0</v>
      </c>
      <c r="H1661" s="2">
        <f t="shared" si="807"/>
        <v>3</v>
      </c>
      <c r="I1661" s="15" t="s">
        <v>35</v>
      </c>
      <c r="J1661" s="91">
        <v>23.04</v>
      </c>
      <c r="K1661" s="94">
        <f t="shared" si="808"/>
        <v>69.12</v>
      </c>
      <c r="L1661" s="94">
        <v>72</v>
      </c>
      <c r="M1661" s="94">
        <f t="shared" si="809"/>
        <v>216</v>
      </c>
      <c r="N1661" s="91">
        <v>95.039999999999992</v>
      </c>
      <c r="O1661" s="4">
        <f t="shared" si="810"/>
        <v>285.12</v>
      </c>
      <c r="P1661" s="9"/>
    </row>
    <row r="1662" spans="1:16" s="8" customFormat="1" ht="14.4" x14ac:dyDescent="0.25">
      <c r="A1662" s="35">
        <f>IF(I1662&lt;&gt;"",1+MAX($A$1:A1661),"")</f>
        <v>1187</v>
      </c>
      <c r="B1662" s="37" t="s">
        <v>1118</v>
      </c>
      <c r="C1662" s="37" t="s">
        <v>1118</v>
      </c>
      <c r="E1662" s="33" t="s">
        <v>1130</v>
      </c>
      <c r="F1662" s="6">
        <v>6</v>
      </c>
      <c r="G1662" s="1">
        <v>0</v>
      </c>
      <c r="H1662" s="2">
        <f t="shared" si="807"/>
        <v>6</v>
      </c>
      <c r="I1662" s="15" t="s">
        <v>35</v>
      </c>
      <c r="J1662" s="91">
        <v>51.84</v>
      </c>
      <c r="K1662" s="94">
        <f t="shared" ref="K1662:K1667" si="811">J1662*H1662</f>
        <v>311.04000000000002</v>
      </c>
      <c r="L1662" s="94">
        <v>162</v>
      </c>
      <c r="M1662" s="94">
        <f t="shared" ref="M1662:M1667" si="812">L1662*H1662</f>
        <v>972</v>
      </c>
      <c r="N1662" s="91">
        <v>213.84</v>
      </c>
      <c r="O1662" s="4">
        <f t="shared" si="810"/>
        <v>1283.04</v>
      </c>
      <c r="P1662" s="9"/>
    </row>
    <row r="1663" spans="1:16" s="8" customFormat="1" ht="14.4" x14ac:dyDescent="0.25">
      <c r="A1663" s="35">
        <f>IF(I1663&lt;&gt;"",1+MAX($A$1:A1662),"")</f>
        <v>1188</v>
      </c>
      <c r="B1663" s="37" t="s">
        <v>1118</v>
      </c>
      <c r="C1663" s="37" t="s">
        <v>1118</v>
      </c>
      <c r="E1663" s="33" t="s">
        <v>1131</v>
      </c>
      <c r="F1663" s="6">
        <v>3</v>
      </c>
      <c r="G1663" s="1">
        <v>0</v>
      </c>
      <c r="H1663" s="2">
        <f t="shared" si="807"/>
        <v>3</v>
      </c>
      <c r="I1663" s="15" t="s">
        <v>35</v>
      </c>
      <c r="J1663" s="3">
        <v>45.32</v>
      </c>
      <c r="K1663" s="40">
        <f t="shared" si="811"/>
        <v>135.96</v>
      </c>
      <c r="L1663" s="40">
        <v>103</v>
      </c>
      <c r="M1663" s="40">
        <f t="shared" si="812"/>
        <v>309</v>
      </c>
      <c r="N1663" s="3">
        <v>148.32</v>
      </c>
      <c r="O1663" s="4">
        <f t="shared" si="810"/>
        <v>444.96</v>
      </c>
      <c r="P1663" s="9"/>
    </row>
    <row r="1664" spans="1:16" s="8" customFormat="1" ht="14.4" x14ac:dyDescent="0.25">
      <c r="A1664" s="35">
        <f>IF(I1664&lt;&gt;"",1+MAX($A$1:A1663),"")</f>
        <v>1189</v>
      </c>
      <c r="B1664" s="37" t="s">
        <v>1118</v>
      </c>
      <c r="C1664" s="37" t="s">
        <v>1118</v>
      </c>
      <c r="E1664" s="33" t="s">
        <v>1132</v>
      </c>
      <c r="F1664" s="6">
        <v>4</v>
      </c>
      <c r="G1664" s="1">
        <v>0</v>
      </c>
      <c r="H1664" s="2">
        <f t="shared" si="807"/>
        <v>4</v>
      </c>
      <c r="I1664" s="15" t="s">
        <v>35</v>
      </c>
      <c r="J1664" s="3">
        <v>15.12</v>
      </c>
      <c r="K1664" s="40">
        <f t="shared" si="811"/>
        <v>60.48</v>
      </c>
      <c r="L1664" s="40">
        <v>36</v>
      </c>
      <c r="M1664" s="40">
        <f t="shared" si="812"/>
        <v>144</v>
      </c>
      <c r="N1664" s="3">
        <v>51.12</v>
      </c>
      <c r="O1664" s="4">
        <f t="shared" si="810"/>
        <v>204.48</v>
      </c>
      <c r="P1664" s="9"/>
    </row>
    <row r="1665" spans="1:16" s="8" customFormat="1" ht="14.4" x14ac:dyDescent="0.25">
      <c r="A1665" s="35">
        <f>IF(I1665&lt;&gt;"",1+MAX($A$1:A1664),"")</f>
        <v>1190</v>
      </c>
      <c r="B1665" s="37" t="s">
        <v>1118</v>
      </c>
      <c r="C1665" s="37" t="s">
        <v>1118</v>
      </c>
      <c r="E1665" s="33" t="s">
        <v>1133</v>
      </c>
      <c r="F1665" s="6">
        <v>1</v>
      </c>
      <c r="G1665" s="1">
        <v>0</v>
      </c>
      <c r="H1665" s="2">
        <f t="shared" si="807"/>
        <v>1</v>
      </c>
      <c r="I1665" s="15" t="s">
        <v>35</v>
      </c>
      <c r="J1665" s="91">
        <v>51.84</v>
      </c>
      <c r="K1665" s="94">
        <f t="shared" si="811"/>
        <v>51.84</v>
      </c>
      <c r="L1665" s="94">
        <v>162</v>
      </c>
      <c r="M1665" s="94">
        <f t="shared" si="812"/>
        <v>162</v>
      </c>
      <c r="N1665" s="91">
        <v>213.84</v>
      </c>
      <c r="O1665" s="4">
        <f t="shared" si="810"/>
        <v>213.84</v>
      </c>
      <c r="P1665" s="9"/>
    </row>
    <row r="1666" spans="1:16" s="8" customFormat="1" ht="14.4" x14ac:dyDescent="0.25">
      <c r="A1666" s="35">
        <f>IF(I1666&lt;&gt;"",1+MAX($A$1:A1665),"")</f>
        <v>1191</v>
      </c>
      <c r="B1666" s="37" t="s">
        <v>1118</v>
      </c>
      <c r="C1666" s="37" t="s">
        <v>1118</v>
      </c>
      <c r="E1666" s="33" t="s">
        <v>1134</v>
      </c>
      <c r="F1666" s="6">
        <v>1</v>
      </c>
      <c r="G1666" s="1">
        <v>0</v>
      </c>
      <c r="H1666" s="2">
        <f t="shared" si="807"/>
        <v>1</v>
      </c>
      <c r="I1666" s="15" t="s">
        <v>35</v>
      </c>
      <c r="J1666" s="91">
        <v>176</v>
      </c>
      <c r="K1666" s="94">
        <f t="shared" si="811"/>
        <v>176</v>
      </c>
      <c r="L1666" s="94">
        <v>550</v>
      </c>
      <c r="M1666" s="94">
        <f t="shared" si="812"/>
        <v>550</v>
      </c>
      <c r="N1666" s="91">
        <v>726</v>
      </c>
      <c r="O1666" s="4">
        <f t="shared" si="810"/>
        <v>726</v>
      </c>
      <c r="P1666" s="9"/>
    </row>
    <row r="1667" spans="1:16" s="8" customFormat="1" ht="14.4" x14ac:dyDescent="0.25">
      <c r="A1667" s="35">
        <f>IF(I1667&lt;&gt;"",1+MAX($A$1:A1666),"")</f>
        <v>1192</v>
      </c>
      <c r="B1667" s="37" t="s">
        <v>1118</v>
      </c>
      <c r="C1667" s="37" t="s">
        <v>1118</v>
      </c>
      <c r="E1667" s="33" t="s">
        <v>1135</v>
      </c>
      <c r="F1667" s="6">
        <v>47.52</v>
      </c>
      <c r="G1667" s="1">
        <v>0.1</v>
      </c>
      <c r="H1667" s="2">
        <f t="shared" si="807"/>
        <v>52.272000000000006</v>
      </c>
      <c r="I1667" s="15" t="s">
        <v>28</v>
      </c>
      <c r="J1667" s="93">
        <v>2.88</v>
      </c>
      <c r="K1667" s="94">
        <f t="shared" si="811"/>
        <v>150.54336000000001</v>
      </c>
      <c r="L1667" s="94">
        <v>6.12</v>
      </c>
      <c r="M1667" s="94">
        <f t="shared" si="812"/>
        <v>319.90464000000003</v>
      </c>
      <c r="N1667" s="93">
        <v>9</v>
      </c>
      <c r="O1667" s="4">
        <f t="shared" si="810"/>
        <v>470.44800000000004</v>
      </c>
      <c r="P1667" s="9"/>
    </row>
    <row r="1668" spans="1:16" s="8" customFormat="1" ht="14.4" x14ac:dyDescent="0.25">
      <c r="A1668" s="35">
        <f>IF(I1668&lt;&gt;"",1+MAX($A$1:A1667),"")</f>
        <v>1193</v>
      </c>
      <c r="B1668" s="37" t="s">
        <v>1118</v>
      </c>
      <c r="C1668" s="37" t="s">
        <v>1118</v>
      </c>
      <c r="E1668" s="33" t="s">
        <v>1136</v>
      </c>
      <c r="F1668" s="6">
        <v>125.2</v>
      </c>
      <c r="G1668" s="1">
        <v>0.1</v>
      </c>
      <c r="H1668" s="2">
        <f t="shared" si="807"/>
        <v>137.72000000000003</v>
      </c>
      <c r="I1668" s="15" t="s">
        <v>28</v>
      </c>
      <c r="J1668" s="93">
        <v>2.88</v>
      </c>
      <c r="K1668" s="94">
        <f t="shared" ref="K1668" si="813">J1668*H1668</f>
        <v>396.63360000000006</v>
      </c>
      <c r="L1668" s="94">
        <v>6.12</v>
      </c>
      <c r="M1668" s="94">
        <f t="shared" ref="M1668" si="814">L1668*H1668</f>
        <v>842.84640000000013</v>
      </c>
      <c r="N1668" s="93">
        <v>9</v>
      </c>
      <c r="O1668" s="4">
        <f t="shared" si="810"/>
        <v>1239.4800000000002</v>
      </c>
      <c r="P1668" s="9"/>
    </row>
    <row r="1669" spans="1:16" s="8" customFormat="1" ht="14.4" x14ac:dyDescent="0.25">
      <c r="A1669" s="35" t="str">
        <f>IF(I1669&lt;&gt;"",1+MAX($A$1:A1668),"")</f>
        <v/>
      </c>
      <c r="B1669" s="37"/>
      <c r="C1669" s="37"/>
      <c r="E1669" s="33"/>
      <c r="F1669" s="6"/>
      <c r="G1669" s="1"/>
      <c r="H1669" s="2"/>
      <c r="I1669" s="15"/>
      <c r="J1669" s="3"/>
      <c r="K1669" s="40"/>
      <c r="L1669" s="40"/>
      <c r="M1669" s="40"/>
      <c r="N1669" s="3"/>
      <c r="O1669" s="4"/>
      <c r="P1669" s="9"/>
    </row>
    <row r="1670" spans="1:16" ht="18" x14ac:dyDescent="0.25">
      <c r="A1670" s="35" t="str">
        <f>IF(I1670&lt;&gt;"",1+MAX($A$1:A1669),"")</f>
        <v/>
      </c>
      <c r="B1670" s="66"/>
      <c r="C1670" s="67"/>
      <c r="D1670" s="23"/>
      <c r="E1670" s="58" t="s">
        <v>1137</v>
      </c>
      <c r="F1670" s="56"/>
      <c r="G1670" s="8"/>
      <c r="H1670" s="8"/>
      <c r="J1670" s="40"/>
      <c r="K1670" s="40"/>
      <c r="L1670" s="40"/>
      <c r="M1670" s="40"/>
      <c r="N1670" s="8"/>
      <c r="O1670" s="8"/>
      <c r="P1670" s="25"/>
    </row>
    <row r="1671" spans="1:16" x14ac:dyDescent="0.25">
      <c r="A1671" s="35" t="str">
        <f>IF(I1671&lt;&gt;"",1+MAX($A$1:A1670),"")</f>
        <v/>
      </c>
      <c r="B1671" s="66"/>
      <c r="C1671" s="67"/>
      <c r="D1671" s="23"/>
      <c r="E1671" s="63"/>
      <c r="F1671" s="6"/>
      <c r="G1671" s="1"/>
      <c r="H1671" s="2"/>
      <c r="I1671" s="15"/>
      <c r="J1671" s="40"/>
      <c r="K1671" s="40"/>
      <c r="L1671" s="40"/>
      <c r="M1671" s="40"/>
      <c r="N1671" s="3"/>
      <c r="O1671" s="4"/>
      <c r="P1671" s="9"/>
    </row>
    <row r="1672" spans="1:16" x14ac:dyDescent="0.25">
      <c r="A1672" s="35" t="str">
        <f>IF(I1672&lt;&gt;"",1+MAX($A$1:A1671),"")</f>
        <v/>
      </c>
      <c r="B1672" s="66"/>
      <c r="C1672" s="67"/>
      <c r="D1672" s="47"/>
      <c r="E1672" s="55" t="s">
        <v>1099</v>
      </c>
      <c r="F1672" s="6"/>
      <c r="G1672" s="1"/>
      <c r="H1672" s="2"/>
      <c r="I1672" s="15"/>
      <c r="J1672" s="40"/>
      <c r="K1672" s="40"/>
      <c r="L1672" s="40"/>
      <c r="M1672" s="40"/>
      <c r="N1672" s="3"/>
      <c r="O1672" s="4"/>
      <c r="P1672" s="9"/>
    </row>
    <row r="1673" spans="1:16" s="8" customFormat="1" ht="14.4" x14ac:dyDescent="0.25">
      <c r="A1673" s="35">
        <f>IF(I1673&lt;&gt;"",1+MAX($A$1:A1672),"")</f>
        <v>1194</v>
      </c>
      <c r="B1673" s="37" t="s">
        <v>1100</v>
      </c>
      <c r="C1673" s="37" t="s">
        <v>1138</v>
      </c>
      <c r="E1673" s="33" t="s">
        <v>1102</v>
      </c>
      <c r="F1673" s="6">
        <v>9</v>
      </c>
      <c r="G1673" s="1">
        <v>0</v>
      </c>
      <c r="H1673" s="2">
        <f t="shared" ref="H1673:H1700" si="815">F1673*(1+G1673)</f>
        <v>9</v>
      </c>
      <c r="I1673" s="15" t="s">
        <v>35</v>
      </c>
      <c r="J1673" s="93">
        <v>11.200000000000001</v>
      </c>
      <c r="K1673" s="94">
        <f t="shared" ref="K1673:K1674" si="816">J1673*H1673</f>
        <v>100.80000000000001</v>
      </c>
      <c r="L1673" s="94">
        <v>23.8</v>
      </c>
      <c r="M1673" s="94">
        <f t="shared" ref="M1673:M1674" si="817">L1673*H1673</f>
        <v>214.20000000000002</v>
      </c>
      <c r="N1673" s="93">
        <v>35</v>
      </c>
      <c r="O1673" s="4">
        <f t="shared" ref="O1673:O1700" si="818">N1673*H1673</f>
        <v>315</v>
      </c>
      <c r="P1673" s="9"/>
    </row>
    <row r="1674" spans="1:16" s="8" customFormat="1" ht="14.4" x14ac:dyDescent="0.25">
      <c r="A1674" s="35">
        <f>IF(I1674&lt;&gt;"",1+MAX($A$1:A1673),"")</f>
        <v>1195</v>
      </c>
      <c r="B1674" s="37" t="s">
        <v>1100</v>
      </c>
      <c r="C1674" s="37" t="s">
        <v>1138</v>
      </c>
      <c r="E1674" s="33" t="s">
        <v>1139</v>
      </c>
      <c r="F1674" s="6">
        <v>5</v>
      </c>
      <c r="G1674" s="1">
        <v>0</v>
      </c>
      <c r="H1674" s="2">
        <f t="shared" si="815"/>
        <v>5</v>
      </c>
      <c r="I1674" s="15" t="s">
        <v>35</v>
      </c>
      <c r="J1674" s="93">
        <v>14.4</v>
      </c>
      <c r="K1674" s="94">
        <f t="shared" si="816"/>
        <v>72</v>
      </c>
      <c r="L1674" s="94">
        <v>30.6</v>
      </c>
      <c r="M1674" s="94">
        <f t="shared" si="817"/>
        <v>153</v>
      </c>
      <c r="N1674" s="93">
        <v>45</v>
      </c>
      <c r="O1674" s="4">
        <f t="shared" si="818"/>
        <v>225</v>
      </c>
      <c r="P1674" s="9"/>
    </row>
    <row r="1675" spans="1:16" s="8" customFormat="1" ht="14.4" x14ac:dyDescent="0.25">
      <c r="A1675" s="35">
        <f>IF(I1675&lt;&gt;"",1+MAX($A$1:A1674),"")</f>
        <v>1196</v>
      </c>
      <c r="B1675" s="37" t="s">
        <v>1100</v>
      </c>
      <c r="C1675" s="37" t="s">
        <v>1138</v>
      </c>
      <c r="E1675" s="33" t="s">
        <v>1103</v>
      </c>
      <c r="F1675" s="6">
        <v>4</v>
      </c>
      <c r="G1675" s="1">
        <v>0</v>
      </c>
      <c r="H1675" s="2">
        <f t="shared" si="815"/>
        <v>4</v>
      </c>
      <c r="I1675" s="15" t="s">
        <v>35</v>
      </c>
      <c r="J1675" s="93">
        <v>19.2</v>
      </c>
      <c r="K1675" s="94">
        <f t="shared" ref="K1675:K1700" si="819">J1675*H1675</f>
        <v>76.8</v>
      </c>
      <c r="L1675" s="94">
        <v>40.800000000000004</v>
      </c>
      <c r="M1675" s="94">
        <f t="shared" ref="M1675:M1700" si="820">L1675*H1675</f>
        <v>163.20000000000002</v>
      </c>
      <c r="N1675" s="93">
        <v>60</v>
      </c>
      <c r="O1675" s="4">
        <f t="shared" si="818"/>
        <v>240</v>
      </c>
      <c r="P1675" s="9"/>
    </row>
    <row r="1676" spans="1:16" s="8" customFormat="1" ht="14.4" x14ac:dyDescent="0.25">
      <c r="A1676" s="35">
        <f>IF(I1676&lt;&gt;"",1+MAX($A$1:A1675),"")</f>
        <v>1197</v>
      </c>
      <c r="B1676" s="37" t="s">
        <v>1100</v>
      </c>
      <c r="C1676" s="37" t="s">
        <v>1138</v>
      </c>
      <c r="E1676" s="33" t="s">
        <v>1140</v>
      </c>
      <c r="F1676" s="6">
        <v>2</v>
      </c>
      <c r="G1676" s="1">
        <v>0</v>
      </c>
      <c r="H1676" s="2">
        <f t="shared" si="815"/>
        <v>2</v>
      </c>
      <c r="I1676" s="15" t="s">
        <v>35</v>
      </c>
      <c r="J1676" s="93">
        <v>27.2</v>
      </c>
      <c r="K1676" s="94">
        <f t="shared" si="819"/>
        <v>54.4</v>
      </c>
      <c r="L1676" s="94">
        <v>57.800000000000004</v>
      </c>
      <c r="M1676" s="94">
        <f t="shared" si="820"/>
        <v>115.60000000000001</v>
      </c>
      <c r="N1676" s="93">
        <v>85</v>
      </c>
      <c r="O1676" s="4">
        <f t="shared" si="818"/>
        <v>170</v>
      </c>
      <c r="P1676" s="9"/>
    </row>
    <row r="1677" spans="1:16" s="8" customFormat="1" ht="14.4" x14ac:dyDescent="0.25">
      <c r="A1677" s="35">
        <f>IF(I1677&lt;&gt;"",1+MAX($A$1:A1676),"")</f>
        <v>1198</v>
      </c>
      <c r="B1677" s="37" t="s">
        <v>1100</v>
      </c>
      <c r="C1677" s="37" t="s">
        <v>1138</v>
      </c>
      <c r="E1677" s="33" t="s">
        <v>1104</v>
      </c>
      <c r="F1677" s="6">
        <v>28</v>
      </c>
      <c r="G1677" s="1">
        <v>0</v>
      </c>
      <c r="H1677" s="2">
        <f t="shared" si="815"/>
        <v>28</v>
      </c>
      <c r="I1677" s="15" t="s">
        <v>35</v>
      </c>
      <c r="J1677" s="93">
        <v>22.400000000000002</v>
      </c>
      <c r="K1677" s="94">
        <f t="shared" si="819"/>
        <v>627.20000000000005</v>
      </c>
      <c r="L1677" s="94">
        <v>47.6</v>
      </c>
      <c r="M1677" s="94">
        <f t="shared" si="820"/>
        <v>1332.8</v>
      </c>
      <c r="N1677" s="93">
        <v>70</v>
      </c>
      <c r="O1677" s="4">
        <f t="shared" si="818"/>
        <v>1960</v>
      </c>
      <c r="P1677" s="9"/>
    </row>
    <row r="1678" spans="1:16" s="8" customFormat="1" ht="14.4" x14ac:dyDescent="0.25">
      <c r="A1678" s="35">
        <f>IF(I1678&lt;&gt;"",1+MAX($A$1:A1677),"")</f>
        <v>1199</v>
      </c>
      <c r="B1678" s="37" t="s">
        <v>1100</v>
      </c>
      <c r="C1678" s="37" t="s">
        <v>1138</v>
      </c>
      <c r="E1678" s="33" t="s">
        <v>1105</v>
      </c>
      <c r="F1678" s="6">
        <v>16</v>
      </c>
      <c r="G1678" s="1">
        <v>0</v>
      </c>
      <c r="H1678" s="2">
        <f t="shared" si="815"/>
        <v>16</v>
      </c>
      <c r="I1678" s="15" t="s">
        <v>35</v>
      </c>
      <c r="J1678" s="93">
        <v>22.400000000000002</v>
      </c>
      <c r="K1678" s="94">
        <f t="shared" si="819"/>
        <v>358.40000000000003</v>
      </c>
      <c r="L1678" s="94">
        <v>47.6</v>
      </c>
      <c r="M1678" s="94">
        <f t="shared" si="820"/>
        <v>761.6</v>
      </c>
      <c r="N1678" s="93">
        <v>70</v>
      </c>
      <c r="O1678" s="4">
        <f t="shared" si="818"/>
        <v>1120</v>
      </c>
      <c r="P1678" s="9"/>
    </row>
    <row r="1679" spans="1:16" s="8" customFormat="1" ht="14.4" x14ac:dyDescent="0.25">
      <c r="A1679" s="35">
        <f>IF(I1679&lt;&gt;"",1+MAX($A$1:A1678),"")</f>
        <v>1200</v>
      </c>
      <c r="B1679" s="37" t="s">
        <v>1100</v>
      </c>
      <c r="C1679" s="37" t="s">
        <v>1138</v>
      </c>
      <c r="E1679" s="33" t="s">
        <v>1141</v>
      </c>
      <c r="F1679" s="6">
        <v>26</v>
      </c>
      <c r="G1679" s="1">
        <v>0</v>
      </c>
      <c r="H1679" s="2">
        <f t="shared" si="815"/>
        <v>26</v>
      </c>
      <c r="I1679" s="15" t="s">
        <v>35</v>
      </c>
      <c r="J1679" s="93">
        <v>22.400000000000002</v>
      </c>
      <c r="K1679" s="94">
        <f t="shared" si="819"/>
        <v>582.40000000000009</v>
      </c>
      <c r="L1679" s="94">
        <v>47.6</v>
      </c>
      <c r="M1679" s="94">
        <f t="shared" si="820"/>
        <v>1237.6000000000001</v>
      </c>
      <c r="N1679" s="93">
        <v>70</v>
      </c>
      <c r="O1679" s="4">
        <f t="shared" si="818"/>
        <v>1820</v>
      </c>
      <c r="P1679" s="9"/>
    </row>
    <row r="1680" spans="1:16" s="8" customFormat="1" ht="14.4" x14ac:dyDescent="0.25">
      <c r="A1680" s="35">
        <f>IF(I1680&lt;&gt;"",1+MAX($A$1:A1679),"")</f>
        <v>1201</v>
      </c>
      <c r="B1680" s="37" t="s">
        <v>1100</v>
      </c>
      <c r="C1680" s="37" t="s">
        <v>1138</v>
      </c>
      <c r="E1680" s="33" t="s">
        <v>1142</v>
      </c>
      <c r="F1680" s="6">
        <v>2</v>
      </c>
      <c r="G1680" s="1">
        <v>0</v>
      </c>
      <c r="H1680" s="2">
        <f t="shared" si="815"/>
        <v>2</v>
      </c>
      <c r="I1680" s="15" t="s">
        <v>35</v>
      </c>
      <c r="J1680" s="93">
        <v>28.8</v>
      </c>
      <c r="K1680" s="94">
        <f t="shared" si="819"/>
        <v>57.6</v>
      </c>
      <c r="L1680" s="94">
        <v>61.2</v>
      </c>
      <c r="M1680" s="94">
        <f t="shared" si="820"/>
        <v>122.4</v>
      </c>
      <c r="N1680" s="93">
        <v>90</v>
      </c>
      <c r="O1680" s="4">
        <f t="shared" si="818"/>
        <v>180</v>
      </c>
      <c r="P1680" s="9"/>
    </row>
    <row r="1681" spans="1:16" s="8" customFormat="1" ht="14.4" x14ac:dyDescent="0.25">
      <c r="A1681" s="35">
        <f>IF(I1681&lt;&gt;"",1+MAX($A$1:A1680),"")</f>
        <v>1202</v>
      </c>
      <c r="B1681" s="37" t="s">
        <v>1100</v>
      </c>
      <c r="C1681" s="37" t="s">
        <v>1138</v>
      </c>
      <c r="E1681" s="33" t="s">
        <v>1108</v>
      </c>
      <c r="F1681" s="6">
        <v>1</v>
      </c>
      <c r="G1681" s="1">
        <v>0</v>
      </c>
      <c r="H1681" s="2">
        <f t="shared" si="815"/>
        <v>1</v>
      </c>
      <c r="I1681" s="15" t="s">
        <v>35</v>
      </c>
      <c r="J1681" s="93">
        <v>22.400000000000002</v>
      </c>
      <c r="K1681" s="94">
        <f t="shared" si="819"/>
        <v>22.400000000000002</v>
      </c>
      <c r="L1681" s="94">
        <v>47.6</v>
      </c>
      <c r="M1681" s="94">
        <f t="shared" si="820"/>
        <v>47.6</v>
      </c>
      <c r="N1681" s="93">
        <v>70</v>
      </c>
      <c r="O1681" s="4">
        <f t="shared" si="818"/>
        <v>70</v>
      </c>
      <c r="P1681" s="9"/>
    </row>
    <row r="1682" spans="1:16" s="8" customFormat="1" ht="14.4" x14ac:dyDescent="0.25">
      <c r="A1682" s="35">
        <f>IF(I1682&lt;&gt;"",1+MAX($A$1:A1681),"")</f>
        <v>1203</v>
      </c>
      <c r="B1682" s="37" t="s">
        <v>1100</v>
      </c>
      <c r="C1682" s="37" t="s">
        <v>1138</v>
      </c>
      <c r="E1682" s="33" t="s">
        <v>1143</v>
      </c>
      <c r="F1682" s="6">
        <v>2</v>
      </c>
      <c r="G1682" s="1">
        <v>0</v>
      </c>
      <c r="H1682" s="2">
        <f t="shared" si="815"/>
        <v>2</v>
      </c>
      <c r="I1682" s="15" t="s">
        <v>35</v>
      </c>
      <c r="J1682" s="95">
        <v>33.6</v>
      </c>
      <c r="K1682" s="96">
        <f t="shared" si="819"/>
        <v>67.2</v>
      </c>
      <c r="L1682" s="96">
        <v>86.399999999999991</v>
      </c>
      <c r="M1682" s="96">
        <f t="shared" si="820"/>
        <v>172.79999999999998</v>
      </c>
      <c r="N1682" s="95">
        <v>120</v>
      </c>
      <c r="O1682" s="4">
        <f t="shared" si="818"/>
        <v>240</v>
      </c>
      <c r="P1682" s="9"/>
    </row>
    <row r="1683" spans="1:16" s="8" customFormat="1" ht="14.4" x14ac:dyDescent="0.25">
      <c r="A1683" s="35">
        <f>IF(I1683&lt;&gt;"",1+MAX($A$1:A1682),"")</f>
        <v>1204</v>
      </c>
      <c r="B1683" s="37" t="s">
        <v>1100</v>
      </c>
      <c r="C1683" s="37" t="s">
        <v>1138</v>
      </c>
      <c r="E1683" s="33" t="s">
        <v>1109</v>
      </c>
      <c r="F1683" s="6">
        <v>6</v>
      </c>
      <c r="G1683" s="1">
        <v>0</v>
      </c>
      <c r="H1683" s="2">
        <f t="shared" si="815"/>
        <v>6</v>
      </c>
      <c r="I1683" s="15" t="s">
        <v>35</v>
      </c>
      <c r="J1683" s="95">
        <v>25.2</v>
      </c>
      <c r="K1683" s="96">
        <f t="shared" si="819"/>
        <v>151.19999999999999</v>
      </c>
      <c r="L1683" s="96">
        <v>60</v>
      </c>
      <c r="M1683" s="94">
        <f t="shared" si="820"/>
        <v>360</v>
      </c>
      <c r="N1683" s="93">
        <v>85.2</v>
      </c>
      <c r="O1683" s="4">
        <f t="shared" si="818"/>
        <v>511.20000000000005</v>
      </c>
      <c r="P1683" s="9"/>
    </row>
    <row r="1684" spans="1:16" s="8" customFormat="1" ht="14.4" x14ac:dyDescent="0.25">
      <c r="A1684" s="35">
        <f>IF(I1684&lt;&gt;"",1+MAX($A$1:A1683),"")</f>
        <v>1205</v>
      </c>
      <c r="B1684" s="37" t="s">
        <v>1100</v>
      </c>
      <c r="C1684" s="37" t="s">
        <v>1138</v>
      </c>
      <c r="E1684" s="33" t="s">
        <v>1110</v>
      </c>
      <c r="F1684" s="6">
        <v>14</v>
      </c>
      <c r="G1684" s="1">
        <v>0</v>
      </c>
      <c r="H1684" s="2">
        <f t="shared" si="815"/>
        <v>14</v>
      </c>
      <c r="I1684" s="15" t="s">
        <v>35</v>
      </c>
      <c r="J1684" s="93">
        <v>64</v>
      </c>
      <c r="K1684" s="94">
        <f t="shared" si="819"/>
        <v>896</v>
      </c>
      <c r="L1684" s="94">
        <v>136</v>
      </c>
      <c r="M1684" s="94">
        <f t="shared" si="820"/>
        <v>1904</v>
      </c>
      <c r="N1684" s="93">
        <v>200</v>
      </c>
      <c r="O1684" s="4">
        <f t="shared" si="818"/>
        <v>2800</v>
      </c>
      <c r="P1684" s="9"/>
    </row>
    <row r="1685" spans="1:16" s="8" customFormat="1" ht="14.4" x14ac:dyDescent="0.25">
      <c r="A1685" s="35">
        <f>IF(I1685&lt;&gt;"",1+MAX($A$1:A1684),"")</f>
        <v>1206</v>
      </c>
      <c r="B1685" s="37" t="s">
        <v>1100</v>
      </c>
      <c r="C1685" s="37" t="s">
        <v>1138</v>
      </c>
      <c r="E1685" s="33" t="s">
        <v>1111</v>
      </c>
      <c r="F1685" s="6">
        <v>5</v>
      </c>
      <c r="G1685" s="1">
        <v>0</v>
      </c>
      <c r="H1685" s="2">
        <f t="shared" si="815"/>
        <v>5</v>
      </c>
      <c r="I1685" s="15" t="s">
        <v>35</v>
      </c>
      <c r="J1685" s="95">
        <v>42.000000000000007</v>
      </c>
      <c r="K1685" s="96">
        <f t="shared" si="819"/>
        <v>210.00000000000003</v>
      </c>
      <c r="L1685" s="96">
        <v>108</v>
      </c>
      <c r="M1685" s="96">
        <f t="shared" si="820"/>
        <v>540</v>
      </c>
      <c r="N1685" s="95">
        <v>150</v>
      </c>
      <c r="O1685" s="4">
        <f t="shared" si="818"/>
        <v>750</v>
      </c>
      <c r="P1685" s="9"/>
    </row>
    <row r="1686" spans="1:16" s="8" customFormat="1" ht="14.4" x14ac:dyDescent="0.25">
      <c r="A1686" s="35">
        <f>IF(I1686&lt;&gt;"",1+MAX($A$1:A1685),"")</f>
        <v>1207</v>
      </c>
      <c r="B1686" s="37" t="s">
        <v>1100</v>
      </c>
      <c r="C1686" s="37" t="s">
        <v>1138</v>
      </c>
      <c r="E1686" s="33" t="s">
        <v>1112</v>
      </c>
      <c r="F1686" s="6">
        <v>5</v>
      </c>
      <c r="G1686" s="1">
        <v>0</v>
      </c>
      <c r="H1686" s="2">
        <f t="shared" si="815"/>
        <v>5</v>
      </c>
      <c r="I1686" s="15" t="s">
        <v>35</v>
      </c>
      <c r="J1686" s="93">
        <v>38.4</v>
      </c>
      <c r="K1686" s="94">
        <f t="shared" si="819"/>
        <v>192</v>
      </c>
      <c r="L1686" s="94">
        <v>81.600000000000009</v>
      </c>
      <c r="M1686" s="94">
        <f t="shared" si="820"/>
        <v>408.00000000000006</v>
      </c>
      <c r="N1686" s="93">
        <v>120</v>
      </c>
      <c r="O1686" s="4">
        <f t="shared" si="818"/>
        <v>600</v>
      </c>
      <c r="P1686" s="9"/>
    </row>
    <row r="1687" spans="1:16" s="8" customFormat="1" ht="14.4" x14ac:dyDescent="0.25">
      <c r="A1687" s="35">
        <f>IF(I1687&lt;&gt;"",1+MAX($A$1:A1686),"")</f>
        <v>1208</v>
      </c>
      <c r="B1687" s="37" t="s">
        <v>1100</v>
      </c>
      <c r="C1687" s="37" t="s">
        <v>1138</v>
      </c>
      <c r="E1687" s="33" t="s">
        <v>1113</v>
      </c>
      <c r="F1687" s="6">
        <v>3</v>
      </c>
      <c r="G1687" s="1">
        <v>0</v>
      </c>
      <c r="H1687" s="2">
        <f t="shared" si="815"/>
        <v>3</v>
      </c>
      <c r="I1687" s="15" t="s">
        <v>35</v>
      </c>
      <c r="J1687" s="95">
        <v>84</v>
      </c>
      <c r="K1687" s="96">
        <f t="shared" si="819"/>
        <v>252</v>
      </c>
      <c r="L1687" s="96">
        <v>115.99999999999999</v>
      </c>
      <c r="M1687" s="96">
        <f t="shared" si="820"/>
        <v>347.99999999999994</v>
      </c>
      <c r="N1687" s="95">
        <v>200</v>
      </c>
      <c r="O1687" s="4">
        <f t="shared" si="818"/>
        <v>600</v>
      </c>
      <c r="P1687" s="9"/>
    </row>
    <row r="1688" spans="1:16" s="8" customFormat="1" ht="14.4" x14ac:dyDescent="0.25">
      <c r="A1688" s="35">
        <f>IF(I1688&lt;&gt;"",1+MAX($A$1:A1687),"")</f>
        <v>1209</v>
      </c>
      <c r="B1688" s="37" t="s">
        <v>1100</v>
      </c>
      <c r="C1688" s="37" t="s">
        <v>1138</v>
      </c>
      <c r="E1688" s="33" t="s">
        <v>1114</v>
      </c>
      <c r="F1688" s="6">
        <v>5</v>
      </c>
      <c r="G1688" s="1">
        <v>0</v>
      </c>
      <c r="H1688" s="2">
        <f t="shared" si="815"/>
        <v>5</v>
      </c>
      <c r="I1688" s="15" t="s">
        <v>35</v>
      </c>
      <c r="J1688" s="93">
        <v>25.6</v>
      </c>
      <c r="K1688" s="94">
        <f t="shared" si="819"/>
        <v>128</v>
      </c>
      <c r="L1688" s="94">
        <v>54.400000000000006</v>
      </c>
      <c r="M1688" s="94">
        <f t="shared" si="820"/>
        <v>272</v>
      </c>
      <c r="N1688" s="93">
        <v>80</v>
      </c>
      <c r="O1688" s="4">
        <f t="shared" si="818"/>
        <v>400</v>
      </c>
      <c r="P1688" s="9"/>
    </row>
    <row r="1689" spans="1:16" s="8" customFormat="1" ht="14.4" x14ac:dyDescent="0.25">
      <c r="A1689" s="35">
        <f>IF(I1689&lt;&gt;"",1+MAX($A$1:A1688),"")</f>
        <v>1210</v>
      </c>
      <c r="B1689" s="37" t="s">
        <v>1100</v>
      </c>
      <c r="C1689" s="37" t="s">
        <v>1138</v>
      </c>
      <c r="E1689" s="33" t="s">
        <v>1117</v>
      </c>
      <c r="F1689" s="6">
        <v>4</v>
      </c>
      <c r="G1689" s="1">
        <v>0</v>
      </c>
      <c r="H1689" s="2">
        <f t="shared" si="815"/>
        <v>4</v>
      </c>
      <c r="I1689" s="15" t="s">
        <v>35</v>
      </c>
      <c r="J1689" s="91">
        <v>51.84</v>
      </c>
      <c r="K1689" s="94">
        <f t="shared" si="819"/>
        <v>207.36</v>
      </c>
      <c r="L1689" s="94">
        <v>162</v>
      </c>
      <c r="M1689" s="94">
        <f t="shared" si="820"/>
        <v>648</v>
      </c>
      <c r="N1689" s="91">
        <v>213.84</v>
      </c>
      <c r="O1689" s="4">
        <f t="shared" si="818"/>
        <v>855.36</v>
      </c>
      <c r="P1689" s="9"/>
    </row>
    <row r="1690" spans="1:16" s="8" customFormat="1" ht="14.4" x14ac:dyDescent="0.25">
      <c r="A1690" s="35">
        <f>IF(I1690&lt;&gt;"",1+MAX($A$1:A1689),"")</f>
        <v>1211</v>
      </c>
      <c r="B1690" s="37" t="s">
        <v>1100</v>
      </c>
      <c r="C1690" s="37" t="s">
        <v>1138</v>
      </c>
      <c r="E1690" s="33" t="s">
        <v>1115</v>
      </c>
      <c r="F1690" s="6">
        <v>2</v>
      </c>
      <c r="G1690" s="1">
        <v>0</v>
      </c>
      <c r="H1690" s="2">
        <f t="shared" si="815"/>
        <v>2</v>
      </c>
      <c r="I1690" s="15" t="s">
        <v>35</v>
      </c>
      <c r="J1690" s="93">
        <v>16</v>
      </c>
      <c r="K1690" s="94">
        <f t="shared" si="819"/>
        <v>32</v>
      </c>
      <c r="L1690" s="94">
        <v>34</v>
      </c>
      <c r="M1690" s="94">
        <f t="shared" si="820"/>
        <v>68</v>
      </c>
      <c r="N1690" s="93">
        <v>50</v>
      </c>
      <c r="O1690" s="4">
        <f t="shared" si="818"/>
        <v>100</v>
      </c>
      <c r="P1690" s="9"/>
    </row>
    <row r="1691" spans="1:16" s="8" customFormat="1" ht="14.4" x14ac:dyDescent="0.25">
      <c r="A1691" s="35">
        <f>IF(I1691&lt;&gt;"",1+MAX($A$1:A1690),"")</f>
        <v>1212</v>
      </c>
      <c r="B1691" s="37" t="s">
        <v>1100</v>
      </c>
      <c r="C1691" s="37" t="s">
        <v>1138</v>
      </c>
      <c r="E1691" s="33" t="s">
        <v>1116</v>
      </c>
      <c r="F1691" s="6">
        <v>2</v>
      </c>
      <c r="G1691" s="1">
        <v>0</v>
      </c>
      <c r="H1691" s="2">
        <f t="shared" si="815"/>
        <v>2</v>
      </c>
      <c r="I1691" s="15" t="s">
        <v>35</v>
      </c>
      <c r="J1691" s="93">
        <v>12.8</v>
      </c>
      <c r="K1691" s="94">
        <f t="shared" si="819"/>
        <v>25.6</v>
      </c>
      <c r="L1691" s="94">
        <v>27.200000000000003</v>
      </c>
      <c r="M1691" s="94">
        <f t="shared" si="820"/>
        <v>54.400000000000006</v>
      </c>
      <c r="N1691" s="93">
        <v>40</v>
      </c>
      <c r="O1691" s="4">
        <f t="shared" si="818"/>
        <v>80</v>
      </c>
      <c r="P1691" s="9"/>
    </row>
    <row r="1692" spans="1:16" s="8" customFormat="1" ht="14.4" x14ac:dyDescent="0.25">
      <c r="A1692" s="35">
        <f>IF(I1692&lt;&gt;"",1+MAX($A$1:A1691),"")</f>
        <v>1213</v>
      </c>
      <c r="B1692" s="37" t="s">
        <v>1100</v>
      </c>
      <c r="C1692" s="37" t="s">
        <v>1138</v>
      </c>
      <c r="E1692" s="33" t="s">
        <v>1144</v>
      </c>
      <c r="F1692" s="6">
        <v>1</v>
      </c>
      <c r="G1692" s="1">
        <v>0</v>
      </c>
      <c r="H1692" s="2">
        <f t="shared" si="815"/>
        <v>1</v>
      </c>
      <c r="I1692" s="15" t="s">
        <v>35</v>
      </c>
      <c r="J1692" s="93">
        <v>20.8</v>
      </c>
      <c r="K1692" s="94">
        <f t="shared" si="819"/>
        <v>20.8</v>
      </c>
      <c r="L1692" s="94">
        <v>44.2</v>
      </c>
      <c r="M1692" s="94">
        <f t="shared" si="820"/>
        <v>44.2</v>
      </c>
      <c r="N1692" s="93">
        <v>65</v>
      </c>
      <c r="O1692" s="4">
        <f t="shared" si="818"/>
        <v>65</v>
      </c>
      <c r="P1692" s="9"/>
    </row>
    <row r="1693" spans="1:16" s="8" customFormat="1" ht="14.4" x14ac:dyDescent="0.25">
      <c r="A1693" s="35">
        <f>IF(I1693&lt;&gt;"",1+MAX($A$1:A1692),"")</f>
        <v>1214</v>
      </c>
      <c r="B1693" s="37" t="s">
        <v>1100</v>
      </c>
      <c r="C1693" s="37" t="s">
        <v>1138</v>
      </c>
      <c r="E1693" s="33" t="s">
        <v>1229</v>
      </c>
      <c r="F1693" s="6">
        <v>1</v>
      </c>
      <c r="G1693" s="1">
        <v>0</v>
      </c>
      <c r="H1693" s="2">
        <f t="shared" si="815"/>
        <v>1</v>
      </c>
      <c r="I1693" s="15" t="s">
        <v>35</v>
      </c>
      <c r="J1693" s="93">
        <v>73.600000000000009</v>
      </c>
      <c r="K1693" s="94">
        <f t="shared" si="819"/>
        <v>73.600000000000009</v>
      </c>
      <c r="L1693" s="94">
        <v>230</v>
      </c>
      <c r="M1693" s="94">
        <f t="shared" si="820"/>
        <v>230</v>
      </c>
      <c r="N1693" s="93">
        <v>303.60000000000002</v>
      </c>
      <c r="O1693" s="4">
        <f t="shared" si="818"/>
        <v>303.60000000000002</v>
      </c>
      <c r="P1693" s="9"/>
    </row>
    <row r="1694" spans="1:16" s="8" customFormat="1" ht="14.4" x14ac:dyDescent="0.25">
      <c r="A1694" s="35">
        <f>IF(I1694&lt;&gt;"",1+MAX($A$1:A1693),"")</f>
        <v>1215</v>
      </c>
      <c r="B1694" s="37" t="s">
        <v>1100</v>
      </c>
      <c r="C1694" s="37" t="s">
        <v>1138</v>
      </c>
      <c r="E1694" s="33" t="s">
        <v>1145</v>
      </c>
      <c r="F1694" s="6">
        <v>1</v>
      </c>
      <c r="G1694" s="1">
        <v>0</v>
      </c>
      <c r="H1694" s="2">
        <f t="shared" si="815"/>
        <v>1</v>
      </c>
      <c r="I1694" s="15" t="s">
        <v>35</v>
      </c>
      <c r="J1694" s="93">
        <v>376.96</v>
      </c>
      <c r="K1694" s="40">
        <f t="shared" si="819"/>
        <v>376.96</v>
      </c>
      <c r="L1694" s="40">
        <v>1178</v>
      </c>
      <c r="M1694" s="40">
        <f t="shared" si="820"/>
        <v>1178</v>
      </c>
      <c r="N1694" s="3">
        <v>1554.96</v>
      </c>
      <c r="O1694" s="4">
        <f t="shared" si="818"/>
        <v>1554.96</v>
      </c>
      <c r="P1694" s="9"/>
    </row>
    <row r="1695" spans="1:16" s="8" customFormat="1" ht="14.4" x14ac:dyDescent="0.25">
      <c r="A1695" s="35">
        <f>IF(I1695&lt;&gt;"",1+MAX($A$1:A1694),"")</f>
        <v>1216</v>
      </c>
      <c r="B1695" s="37" t="s">
        <v>1100</v>
      </c>
      <c r="C1695" s="37" t="s">
        <v>1138</v>
      </c>
      <c r="E1695" s="33" t="s">
        <v>1146</v>
      </c>
      <c r="F1695" s="6">
        <v>1</v>
      </c>
      <c r="G1695" s="1">
        <v>0</v>
      </c>
      <c r="H1695" s="2">
        <f t="shared" si="815"/>
        <v>1</v>
      </c>
      <c r="I1695" s="15" t="s">
        <v>35</v>
      </c>
      <c r="J1695" s="93">
        <v>27.2</v>
      </c>
      <c r="K1695" s="94">
        <f t="shared" si="819"/>
        <v>27.2</v>
      </c>
      <c r="L1695" s="94">
        <v>57.800000000000004</v>
      </c>
      <c r="M1695" s="94">
        <f t="shared" si="820"/>
        <v>57.800000000000004</v>
      </c>
      <c r="N1695" s="93">
        <v>85</v>
      </c>
      <c r="O1695" s="4">
        <f t="shared" si="818"/>
        <v>85</v>
      </c>
      <c r="P1695" s="9"/>
    </row>
    <row r="1696" spans="1:16" s="8" customFormat="1" ht="14.4" x14ac:dyDescent="0.25">
      <c r="A1696" s="35">
        <f>IF(I1696&lt;&gt;"",1+MAX($A$1:A1695),"")</f>
        <v>1217</v>
      </c>
      <c r="B1696" s="37" t="s">
        <v>1100</v>
      </c>
      <c r="C1696" s="37" t="s">
        <v>1138</v>
      </c>
      <c r="E1696" s="33" t="s">
        <v>1147</v>
      </c>
      <c r="F1696" s="6">
        <v>1</v>
      </c>
      <c r="G1696" s="1">
        <v>0</v>
      </c>
      <c r="H1696" s="2">
        <f t="shared" si="815"/>
        <v>1</v>
      </c>
      <c r="I1696" s="15" t="s">
        <v>35</v>
      </c>
      <c r="J1696" s="93">
        <v>24</v>
      </c>
      <c r="K1696" s="94">
        <f t="shared" si="819"/>
        <v>24</v>
      </c>
      <c r="L1696" s="94">
        <v>51.000000000000007</v>
      </c>
      <c r="M1696" s="94">
        <f t="shared" si="820"/>
        <v>51.000000000000007</v>
      </c>
      <c r="N1696" s="93">
        <v>75</v>
      </c>
      <c r="O1696" s="4">
        <f t="shared" si="818"/>
        <v>75</v>
      </c>
      <c r="P1696" s="9"/>
    </row>
    <row r="1697" spans="1:16" s="8" customFormat="1" ht="14.4" x14ac:dyDescent="0.25">
      <c r="A1697" s="35">
        <f>IF(I1697&lt;&gt;"",1+MAX($A$1:A1696),"")</f>
        <v>1218</v>
      </c>
      <c r="B1697" s="37" t="s">
        <v>1100</v>
      </c>
      <c r="C1697" s="37" t="s">
        <v>1148</v>
      </c>
      <c r="E1697" s="33" t="s">
        <v>1120</v>
      </c>
      <c r="F1697" s="6">
        <v>4</v>
      </c>
      <c r="G1697" s="1">
        <v>0</v>
      </c>
      <c r="H1697" s="2">
        <f t="shared" si="815"/>
        <v>4</v>
      </c>
      <c r="I1697" s="15" t="s">
        <v>35</v>
      </c>
      <c r="J1697" s="91">
        <v>8.9600000000000009</v>
      </c>
      <c r="K1697" s="94">
        <f>J1697*H1697</f>
        <v>35.840000000000003</v>
      </c>
      <c r="L1697" s="94">
        <v>28</v>
      </c>
      <c r="M1697" s="94">
        <f>L1697*H1697</f>
        <v>112</v>
      </c>
      <c r="N1697" s="91">
        <v>36.96</v>
      </c>
      <c r="O1697" s="4">
        <f t="shared" si="818"/>
        <v>147.84</v>
      </c>
      <c r="P1697" s="9"/>
    </row>
    <row r="1698" spans="1:16" s="8" customFormat="1" ht="14.4" x14ac:dyDescent="0.25">
      <c r="A1698" s="35">
        <f>IF(I1698&lt;&gt;"",1+MAX($A$1:A1697),"")</f>
        <v>1219</v>
      </c>
      <c r="B1698" s="37" t="s">
        <v>1100</v>
      </c>
      <c r="C1698" s="37" t="s">
        <v>1138</v>
      </c>
      <c r="E1698" s="33" t="s">
        <v>1149</v>
      </c>
      <c r="F1698" s="6">
        <v>1</v>
      </c>
      <c r="G1698" s="1">
        <v>0</v>
      </c>
      <c r="H1698" s="2">
        <f t="shared" si="815"/>
        <v>1</v>
      </c>
      <c r="I1698" s="15" t="s">
        <v>35</v>
      </c>
      <c r="J1698" s="93">
        <v>41.6</v>
      </c>
      <c r="K1698" s="94">
        <f t="shared" ref="K1698:K1699" si="821">J1698*H1698</f>
        <v>41.6</v>
      </c>
      <c r="L1698" s="94">
        <v>130</v>
      </c>
      <c r="M1698" s="94">
        <f t="shared" ref="M1698:M1699" si="822">L1698*H1698</f>
        <v>130</v>
      </c>
      <c r="N1698" s="93">
        <v>171.6</v>
      </c>
      <c r="O1698" s="4">
        <f t="shared" si="818"/>
        <v>171.6</v>
      </c>
      <c r="P1698" s="9"/>
    </row>
    <row r="1699" spans="1:16" s="8" customFormat="1" ht="14.4" x14ac:dyDescent="0.25">
      <c r="A1699" s="35">
        <f>IF(I1699&lt;&gt;"",1+MAX($A$1:A1698),"")</f>
        <v>1220</v>
      </c>
      <c r="B1699" s="37" t="s">
        <v>1100</v>
      </c>
      <c r="C1699" s="37" t="s">
        <v>1148</v>
      </c>
      <c r="E1699" s="33" t="s">
        <v>1119</v>
      </c>
      <c r="F1699" s="6">
        <v>1</v>
      </c>
      <c r="G1699" s="1">
        <v>0</v>
      </c>
      <c r="H1699" s="2">
        <f t="shared" si="815"/>
        <v>1</v>
      </c>
      <c r="I1699" s="15" t="s">
        <v>35</v>
      </c>
      <c r="J1699" s="95">
        <v>73.600000000000009</v>
      </c>
      <c r="K1699" s="94">
        <f t="shared" si="821"/>
        <v>73.600000000000009</v>
      </c>
      <c r="L1699" s="94">
        <v>230</v>
      </c>
      <c r="M1699" s="94">
        <f t="shared" si="822"/>
        <v>230</v>
      </c>
      <c r="N1699" s="95">
        <v>303.60000000000002</v>
      </c>
      <c r="O1699" s="4">
        <f t="shared" si="818"/>
        <v>303.60000000000002</v>
      </c>
      <c r="P1699" s="9"/>
    </row>
    <row r="1700" spans="1:16" s="8" customFormat="1" ht="14.4" x14ac:dyDescent="0.25">
      <c r="A1700" s="35">
        <f>IF(I1700&lt;&gt;"",1+MAX($A$1:A1699),"")</f>
        <v>1221</v>
      </c>
      <c r="B1700" s="37" t="s">
        <v>1100</v>
      </c>
      <c r="C1700" s="37" t="s">
        <v>1138</v>
      </c>
      <c r="E1700" s="33" t="s">
        <v>1150</v>
      </c>
      <c r="F1700" s="6">
        <v>49.41</v>
      </c>
      <c r="G1700" s="1">
        <v>0.1</v>
      </c>
      <c r="H1700" s="2">
        <f t="shared" si="815"/>
        <v>54.350999999999999</v>
      </c>
      <c r="I1700" s="15" t="s">
        <v>28</v>
      </c>
      <c r="J1700" s="3">
        <v>5.8239999999999998</v>
      </c>
      <c r="K1700" s="40">
        <f t="shared" si="819"/>
        <v>316.54022399999997</v>
      </c>
      <c r="L1700" s="40">
        <v>18.2</v>
      </c>
      <c r="M1700" s="40">
        <f t="shared" si="820"/>
        <v>989.18819999999994</v>
      </c>
      <c r="N1700" s="3">
        <v>24.024000000000001</v>
      </c>
      <c r="O1700" s="4">
        <f t="shared" si="818"/>
        <v>1305.7284240000001</v>
      </c>
      <c r="P1700" s="9"/>
    </row>
    <row r="1701" spans="1:16" s="8" customFormat="1" ht="14.4" x14ac:dyDescent="0.25">
      <c r="A1701" s="35" t="str">
        <f>IF(I1701&lt;&gt;"",1+MAX($A$1:A1700),"")</f>
        <v/>
      </c>
      <c r="B1701" s="37"/>
      <c r="C1701" s="29"/>
      <c r="E1701" s="33"/>
      <c r="F1701" s="6"/>
      <c r="G1701" s="1"/>
      <c r="H1701" s="2"/>
      <c r="I1701" s="15"/>
      <c r="J1701" s="3"/>
      <c r="K1701" s="40"/>
      <c r="L1701" s="40"/>
      <c r="M1701" s="40"/>
      <c r="N1701" s="3"/>
      <c r="O1701" s="4"/>
      <c r="P1701" s="9"/>
    </row>
    <row r="1702" spans="1:16" x14ac:dyDescent="0.25">
      <c r="A1702" s="35" t="str">
        <f>IF(I1702&lt;&gt;"",1+MAX($A$1:A1701),"")</f>
        <v/>
      </c>
      <c r="B1702" s="66"/>
      <c r="C1702" s="67"/>
      <c r="D1702" s="47"/>
      <c r="E1702" s="55" t="s">
        <v>1121</v>
      </c>
      <c r="F1702" s="6"/>
      <c r="G1702" s="1"/>
      <c r="H1702" s="2"/>
      <c r="I1702" s="15"/>
      <c r="J1702" s="40"/>
      <c r="K1702" s="40"/>
      <c r="L1702" s="40"/>
      <c r="M1702" s="40"/>
      <c r="N1702" s="3"/>
      <c r="O1702" s="4"/>
      <c r="P1702" s="9"/>
    </row>
    <row r="1703" spans="1:16" x14ac:dyDescent="0.25">
      <c r="A1703" s="35" t="str">
        <f>IF(I1703&lt;&gt;"",1+MAX($A$1:A1702),"")</f>
        <v/>
      </c>
      <c r="B1703" s="66"/>
      <c r="C1703" s="67"/>
      <c r="D1703" s="23"/>
      <c r="E1703" s="63"/>
      <c r="F1703" s="6"/>
      <c r="G1703" s="1"/>
      <c r="H1703" s="2"/>
      <c r="I1703" s="15"/>
      <c r="J1703" s="40"/>
      <c r="K1703" s="40"/>
      <c r="L1703" s="40"/>
      <c r="M1703" s="40"/>
      <c r="N1703" s="3"/>
      <c r="O1703" s="4"/>
      <c r="P1703" s="9"/>
    </row>
    <row r="1704" spans="1:16" s="8" customFormat="1" ht="14.4" x14ac:dyDescent="0.25">
      <c r="A1704" s="35">
        <f>IF(I1704&lt;&gt;"",1+MAX($A$1:A1703),"")</f>
        <v>1222</v>
      </c>
      <c r="B1704" s="37" t="s">
        <v>1100</v>
      </c>
      <c r="C1704" s="37" t="s">
        <v>1138</v>
      </c>
      <c r="E1704" s="33" t="s">
        <v>1122</v>
      </c>
      <c r="F1704" s="6">
        <v>6</v>
      </c>
      <c r="G1704" s="1">
        <v>0</v>
      </c>
      <c r="H1704" s="2">
        <f t="shared" ref="H1704:H1710" si="823">F1704*(1+G1704)</f>
        <v>6</v>
      </c>
      <c r="I1704" s="15" t="s">
        <v>35</v>
      </c>
      <c r="J1704" s="91">
        <v>28.8</v>
      </c>
      <c r="K1704" s="94">
        <f t="shared" ref="K1704:K1710" si="824">J1704*H1704</f>
        <v>172.8</v>
      </c>
      <c r="L1704" s="94">
        <v>90</v>
      </c>
      <c r="M1704" s="94">
        <f t="shared" ref="M1704:M1710" si="825">L1704*H1704</f>
        <v>540</v>
      </c>
      <c r="N1704" s="91">
        <v>118.8</v>
      </c>
      <c r="O1704" s="4">
        <f t="shared" ref="O1704:O1710" si="826">N1704*H1704</f>
        <v>712.8</v>
      </c>
      <c r="P1704" s="9"/>
    </row>
    <row r="1705" spans="1:16" s="8" customFormat="1" ht="14.4" x14ac:dyDescent="0.25">
      <c r="A1705" s="35">
        <f>IF(I1705&lt;&gt;"",1+MAX($A$1:A1704),"")</f>
        <v>1223</v>
      </c>
      <c r="B1705" s="37" t="s">
        <v>1100</v>
      </c>
      <c r="C1705" s="37" t="s">
        <v>1138</v>
      </c>
      <c r="E1705" s="33" t="s">
        <v>1151</v>
      </c>
      <c r="F1705" s="6">
        <v>2</v>
      </c>
      <c r="G1705" s="1">
        <v>0</v>
      </c>
      <c r="H1705" s="2">
        <f t="shared" si="823"/>
        <v>2</v>
      </c>
      <c r="I1705" s="15" t="s">
        <v>35</v>
      </c>
      <c r="J1705" s="91">
        <v>55.36</v>
      </c>
      <c r="K1705" s="94">
        <f t="shared" si="824"/>
        <v>110.72</v>
      </c>
      <c r="L1705" s="94">
        <v>173</v>
      </c>
      <c r="M1705" s="94">
        <f t="shared" si="825"/>
        <v>346</v>
      </c>
      <c r="N1705" s="91">
        <v>228.36</v>
      </c>
      <c r="O1705" s="4">
        <f t="shared" si="826"/>
        <v>456.72</v>
      </c>
      <c r="P1705" s="9"/>
    </row>
    <row r="1706" spans="1:16" s="8" customFormat="1" ht="14.4" x14ac:dyDescent="0.25">
      <c r="A1706" s="35">
        <f>IF(I1706&lt;&gt;"",1+MAX($A$1:A1705),"")</f>
        <v>1224</v>
      </c>
      <c r="B1706" s="37" t="s">
        <v>1100</v>
      </c>
      <c r="C1706" s="37" t="s">
        <v>1148</v>
      </c>
      <c r="E1706" s="33" t="s">
        <v>1124</v>
      </c>
      <c r="F1706" s="6">
        <v>38</v>
      </c>
      <c r="G1706" s="1">
        <v>0</v>
      </c>
      <c r="H1706" s="2">
        <f t="shared" si="823"/>
        <v>38</v>
      </c>
      <c r="I1706" s="15" t="s">
        <v>35</v>
      </c>
      <c r="J1706" s="91">
        <v>5.44</v>
      </c>
      <c r="K1706" s="94">
        <f t="shared" si="824"/>
        <v>206.72000000000003</v>
      </c>
      <c r="L1706" s="94">
        <v>17</v>
      </c>
      <c r="M1706" s="94">
        <f t="shared" si="825"/>
        <v>646</v>
      </c>
      <c r="N1706" s="91">
        <v>22.44</v>
      </c>
      <c r="O1706" s="4">
        <f t="shared" si="826"/>
        <v>852.72</v>
      </c>
      <c r="P1706" s="9"/>
    </row>
    <row r="1707" spans="1:16" s="8" customFormat="1" ht="14.4" x14ac:dyDescent="0.25">
      <c r="A1707" s="35">
        <f>IF(I1707&lt;&gt;"",1+MAX($A$1:A1706),"")</f>
        <v>1225</v>
      </c>
      <c r="B1707" s="37" t="s">
        <v>1100</v>
      </c>
      <c r="C1707" s="37" t="s">
        <v>1148</v>
      </c>
      <c r="E1707" s="33" t="s">
        <v>1152</v>
      </c>
      <c r="F1707" s="6">
        <v>2</v>
      </c>
      <c r="G1707" s="1">
        <v>0</v>
      </c>
      <c r="H1707" s="2">
        <f t="shared" si="823"/>
        <v>2</v>
      </c>
      <c r="I1707" s="15" t="s">
        <v>35</v>
      </c>
      <c r="J1707" s="91">
        <v>8.32</v>
      </c>
      <c r="K1707" s="94">
        <f t="shared" si="824"/>
        <v>16.64</v>
      </c>
      <c r="L1707" s="94">
        <v>26</v>
      </c>
      <c r="M1707" s="94">
        <f t="shared" si="825"/>
        <v>52</v>
      </c>
      <c r="N1707" s="91">
        <v>34.32</v>
      </c>
      <c r="O1707" s="4">
        <f t="shared" si="826"/>
        <v>68.64</v>
      </c>
      <c r="P1707" s="9"/>
    </row>
    <row r="1708" spans="1:16" s="8" customFormat="1" ht="14.4" x14ac:dyDescent="0.25">
      <c r="A1708" s="35">
        <f>IF(I1708&lt;&gt;"",1+MAX($A$1:A1707),"")</f>
        <v>1226</v>
      </c>
      <c r="B1708" s="37" t="s">
        <v>1100</v>
      </c>
      <c r="C1708" s="37" t="s">
        <v>1148</v>
      </c>
      <c r="E1708" s="33" t="s">
        <v>1153</v>
      </c>
      <c r="F1708" s="6">
        <v>1</v>
      </c>
      <c r="G1708" s="1">
        <v>0</v>
      </c>
      <c r="H1708" s="2">
        <f t="shared" si="823"/>
        <v>1</v>
      </c>
      <c r="I1708" s="15" t="s">
        <v>35</v>
      </c>
      <c r="J1708" s="91">
        <v>7.36</v>
      </c>
      <c r="K1708" s="94">
        <f t="shared" si="824"/>
        <v>7.36</v>
      </c>
      <c r="L1708" s="94">
        <v>23</v>
      </c>
      <c r="M1708" s="94">
        <f t="shared" si="825"/>
        <v>23</v>
      </c>
      <c r="N1708" s="91">
        <v>30.36</v>
      </c>
      <c r="O1708" s="4">
        <f t="shared" si="826"/>
        <v>30.36</v>
      </c>
      <c r="P1708" s="9"/>
    </row>
    <row r="1709" spans="1:16" s="8" customFormat="1" ht="14.4" x14ac:dyDescent="0.25">
      <c r="A1709" s="35">
        <f>IF(I1709&lt;&gt;"",1+MAX($A$1:A1708),"")</f>
        <v>1227</v>
      </c>
      <c r="B1709" s="37" t="s">
        <v>1100</v>
      </c>
      <c r="C1709" s="37" t="s">
        <v>1138</v>
      </c>
      <c r="E1709" s="33" t="s">
        <v>1125</v>
      </c>
      <c r="F1709" s="6">
        <v>4</v>
      </c>
      <c r="G1709" s="1">
        <v>0</v>
      </c>
      <c r="H1709" s="2">
        <f t="shared" si="823"/>
        <v>4</v>
      </c>
      <c r="I1709" s="15" t="s">
        <v>35</v>
      </c>
      <c r="J1709" s="91">
        <v>8</v>
      </c>
      <c r="K1709" s="92">
        <f t="shared" si="824"/>
        <v>32</v>
      </c>
      <c r="L1709" s="92">
        <v>25</v>
      </c>
      <c r="M1709" s="92">
        <f t="shared" si="825"/>
        <v>100</v>
      </c>
      <c r="N1709" s="91">
        <v>33</v>
      </c>
      <c r="O1709" s="4">
        <f t="shared" si="826"/>
        <v>132</v>
      </c>
      <c r="P1709" s="9"/>
    </row>
    <row r="1710" spans="1:16" s="8" customFormat="1" ht="14.4" x14ac:dyDescent="0.25">
      <c r="A1710" s="35">
        <f>IF(I1710&lt;&gt;"",1+MAX($A$1:A1709),"")</f>
        <v>1228</v>
      </c>
      <c r="B1710" s="37" t="s">
        <v>1100</v>
      </c>
      <c r="C1710" s="37" t="s">
        <v>1148</v>
      </c>
      <c r="E1710" s="33" t="s">
        <v>1126</v>
      </c>
      <c r="F1710" s="6">
        <v>29</v>
      </c>
      <c r="G1710" s="1">
        <v>0</v>
      </c>
      <c r="H1710" s="2">
        <f t="shared" si="823"/>
        <v>29</v>
      </c>
      <c r="I1710" s="15" t="s">
        <v>35</v>
      </c>
      <c r="J1710" s="91">
        <v>6.08</v>
      </c>
      <c r="K1710" s="94">
        <f t="shared" si="824"/>
        <v>176.32</v>
      </c>
      <c r="L1710" s="94">
        <v>19</v>
      </c>
      <c r="M1710" s="94">
        <f t="shared" si="825"/>
        <v>551</v>
      </c>
      <c r="N1710" s="91">
        <v>25.08</v>
      </c>
      <c r="O1710" s="4">
        <f t="shared" si="826"/>
        <v>727.31999999999994</v>
      </c>
      <c r="P1710" s="9"/>
    </row>
    <row r="1711" spans="1:16" s="8" customFormat="1" ht="14.4" x14ac:dyDescent="0.25">
      <c r="A1711" s="35" t="str">
        <f>IF(I1711&lt;&gt;"",1+MAX($A$1:A1710),"")</f>
        <v/>
      </c>
      <c r="B1711" s="37"/>
      <c r="C1711" s="29"/>
      <c r="E1711" s="33"/>
      <c r="F1711" s="6"/>
      <c r="G1711" s="1"/>
      <c r="H1711" s="2"/>
      <c r="I1711" s="15"/>
      <c r="J1711" s="3"/>
      <c r="K1711" s="40"/>
      <c r="L1711" s="40"/>
      <c r="M1711" s="40"/>
      <c r="N1711" s="3"/>
      <c r="O1711" s="4"/>
      <c r="P1711" s="9"/>
    </row>
    <row r="1712" spans="1:16" x14ac:dyDescent="0.25">
      <c r="A1712" s="35" t="str">
        <f>IF(I1712&lt;&gt;"",1+MAX($A$1:A1711),"")</f>
        <v/>
      </c>
      <c r="B1712" s="66"/>
      <c r="C1712" s="67"/>
      <c r="D1712" s="47"/>
      <c r="E1712" s="55" t="s">
        <v>1127</v>
      </c>
      <c r="F1712" s="6"/>
      <c r="G1712" s="1"/>
      <c r="H1712" s="2"/>
      <c r="I1712" s="15"/>
      <c r="J1712" s="40"/>
      <c r="K1712" s="40"/>
      <c r="L1712" s="40"/>
      <c r="M1712" s="40"/>
      <c r="N1712" s="3"/>
      <c r="O1712" s="4"/>
      <c r="P1712" s="9"/>
    </row>
    <row r="1713" spans="1:16" s="8" customFormat="1" ht="14.4" x14ac:dyDescent="0.25">
      <c r="A1713" s="35">
        <f>IF(I1713&lt;&gt;"",1+MAX($A$1:A1712),"")</f>
        <v>1229</v>
      </c>
      <c r="B1713" s="37" t="s">
        <v>1148</v>
      </c>
      <c r="C1713" s="37" t="s">
        <v>1148</v>
      </c>
      <c r="E1713" s="33" t="s">
        <v>1128</v>
      </c>
      <c r="F1713" s="6">
        <v>80</v>
      </c>
      <c r="G1713" s="1">
        <v>0</v>
      </c>
      <c r="H1713" s="2">
        <f t="shared" ref="H1713:H1724" si="827">F1713*(1+G1713)</f>
        <v>80</v>
      </c>
      <c r="I1713" s="15" t="s">
        <v>35</v>
      </c>
      <c r="J1713" s="91">
        <v>21.12</v>
      </c>
      <c r="K1713" s="94">
        <f t="shared" ref="K1713:K1715" si="828">J1713*H1713</f>
        <v>1689.6000000000001</v>
      </c>
      <c r="L1713" s="94">
        <v>66</v>
      </c>
      <c r="M1713" s="94">
        <f t="shared" ref="M1713:M1715" si="829">L1713*H1713</f>
        <v>5280</v>
      </c>
      <c r="N1713" s="91">
        <v>87.12</v>
      </c>
      <c r="O1713" s="4">
        <f t="shared" ref="O1713:O1724" si="830">N1713*H1713</f>
        <v>6969.6</v>
      </c>
      <c r="P1713" s="9"/>
    </row>
    <row r="1714" spans="1:16" s="8" customFormat="1" ht="14.4" x14ac:dyDescent="0.25">
      <c r="A1714" s="35">
        <f>IF(I1714&lt;&gt;"",1+MAX($A$1:A1713),"")</f>
        <v>1230</v>
      </c>
      <c r="B1714" s="37" t="s">
        <v>1148</v>
      </c>
      <c r="C1714" s="37" t="s">
        <v>1148</v>
      </c>
      <c r="E1714" s="33" t="s">
        <v>1154</v>
      </c>
      <c r="F1714" s="6">
        <v>12</v>
      </c>
      <c r="G1714" s="1">
        <v>0</v>
      </c>
      <c r="H1714" s="2">
        <f t="shared" si="827"/>
        <v>12</v>
      </c>
      <c r="I1714" s="15" t="s">
        <v>35</v>
      </c>
      <c r="J1714" s="91">
        <v>23.04</v>
      </c>
      <c r="K1714" s="94">
        <f t="shared" si="828"/>
        <v>276.48</v>
      </c>
      <c r="L1714" s="94">
        <v>72</v>
      </c>
      <c r="M1714" s="94">
        <f t="shared" si="829"/>
        <v>864</v>
      </c>
      <c r="N1714" s="91">
        <v>95.039999999999992</v>
      </c>
      <c r="O1714" s="4">
        <f t="shared" si="830"/>
        <v>1140.48</v>
      </c>
      <c r="P1714" s="9"/>
    </row>
    <row r="1715" spans="1:16" s="8" customFormat="1" ht="14.4" x14ac:dyDescent="0.25">
      <c r="A1715" s="35">
        <f>IF(I1715&lt;&gt;"",1+MAX($A$1:A1714),"")</f>
        <v>1231</v>
      </c>
      <c r="B1715" s="37" t="s">
        <v>1148</v>
      </c>
      <c r="C1715" s="37" t="s">
        <v>1148</v>
      </c>
      <c r="E1715" s="33" t="s">
        <v>1129</v>
      </c>
      <c r="F1715" s="6">
        <v>3</v>
      </c>
      <c r="G1715" s="1">
        <v>0</v>
      </c>
      <c r="H1715" s="2">
        <f t="shared" si="827"/>
        <v>3</v>
      </c>
      <c r="I1715" s="15" t="s">
        <v>35</v>
      </c>
      <c r="J1715" s="91">
        <v>23.04</v>
      </c>
      <c r="K1715" s="94">
        <f t="shared" si="828"/>
        <v>69.12</v>
      </c>
      <c r="L1715" s="94">
        <v>72</v>
      </c>
      <c r="M1715" s="94">
        <f t="shared" si="829"/>
        <v>216</v>
      </c>
      <c r="N1715" s="91">
        <v>95.039999999999992</v>
      </c>
      <c r="O1715" s="4">
        <f t="shared" si="830"/>
        <v>285.12</v>
      </c>
      <c r="P1715" s="9"/>
    </row>
    <row r="1716" spans="1:16" s="8" customFormat="1" ht="14.4" x14ac:dyDescent="0.25">
      <c r="A1716" s="35">
        <f>IF(I1716&lt;&gt;"",1+MAX($A$1:A1715),"")</f>
        <v>1232</v>
      </c>
      <c r="B1716" s="37" t="s">
        <v>1148</v>
      </c>
      <c r="C1716" s="37" t="s">
        <v>1148</v>
      </c>
      <c r="E1716" s="33" t="s">
        <v>1130</v>
      </c>
      <c r="F1716" s="6">
        <v>12</v>
      </c>
      <c r="G1716" s="1">
        <v>0</v>
      </c>
      <c r="H1716" s="2">
        <f t="shared" si="827"/>
        <v>12</v>
      </c>
      <c r="I1716" s="15" t="s">
        <v>35</v>
      </c>
      <c r="J1716" s="91">
        <v>51.84</v>
      </c>
      <c r="K1716" s="94">
        <f t="shared" ref="K1716:K1724" si="831">J1716*H1716</f>
        <v>622.08000000000004</v>
      </c>
      <c r="L1716" s="94">
        <v>162</v>
      </c>
      <c r="M1716" s="94">
        <f t="shared" ref="M1716:M1724" si="832">L1716*H1716</f>
        <v>1944</v>
      </c>
      <c r="N1716" s="91">
        <v>213.84</v>
      </c>
      <c r="O1716" s="4">
        <f t="shared" si="830"/>
        <v>2566.08</v>
      </c>
      <c r="P1716" s="9"/>
    </row>
    <row r="1717" spans="1:16" s="8" customFormat="1" ht="14.4" x14ac:dyDescent="0.25">
      <c r="A1717" s="35">
        <f>IF(I1717&lt;&gt;"",1+MAX($A$1:A1716),"")</f>
        <v>1233</v>
      </c>
      <c r="B1717" s="37" t="s">
        <v>1148</v>
      </c>
      <c r="C1717" s="37" t="s">
        <v>1148</v>
      </c>
      <c r="E1717" s="33" t="s">
        <v>1131</v>
      </c>
      <c r="F1717" s="6">
        <v>3</v>
      </c>
      <c r="G1717" s="1">
        <v>0</v>
      </c>
      <c r="H1717" s="2">
        <f t="shared" si="827"/>
        <v>3</v>
      </c>
      <c r="I1717" s="15" t="s">
        <v>35</v>
      </c>
      <c r="J1717" s="3">
        <v>45.32</v>
      </c>
      <c r="K1717" s="40">
        <f t="shared" si="831"/>
        <v>135.96</v>
      </c>
      <c r="L1717" s="40">
        <v>103</v>
      </c>
      <c r="M1717" s="40">
        <f t="shared" si="832"/>
        <v>309</v>
      </c>
      <c r="N1717" s="3">
        <v>148.32</v>
      </c>
      <c r="O1717" s="4">
        <f t="shared" si="830"/>
        <v>444.96</v>
      </c>
      <c r="P1717" s="9"/>
    </row>
    <row r="1718" spans="1:16" s="8" customFormat="1" ht="14.4" x14ac:dyDescent="0.25">
      <c r="A1718" s="35">
        <f>IF(I1718&lt;&gt;"",1+MAX($A$1:A1717),"")</f>
        <v>1234</v>
      </c>
      <c r="B1718" s="37" t="s">
        <v>1148</v>
      </c>
      <c r="C1718" s="37" t="s">
        <v>1148</v>
      </c>
      <c r="E1718" s="33" t="s">
        <v>1132</v>
      </c>
      <c r="F1718" s="6">
        <v>3</v>
      </c>
      <c r="G1718" s="1">
        <v>0</v>
      </c>
      <c r="H1718" s="2">
        <f t="shared" si="827"/>
        <v>3</v>
      </c>
      <c r="I1718" s="15" t="s">
        <v>35</v>
      </c>
      <c r="J1718" s="3">
        <v>15.12</v>
      </c>
      <c r="K1718" s="40">
        <f t="shared" si="831"/>
        <v>45.36</v>
      </c>
      <c r="L1718" s="40">
        <v>36</v>
      </c>
      <c r="M1718" s="40">
        <f t="shared" si="832"/>
        <v>108</v>
      </c>
      <c r="N1718" s="3">
        <v>51.12</v>
      </c>
      <c r="O1718" s="4">
        <f t="shared" si="830"/>
        <v>153.35999999999999</v>
      </c>
      <c r="P1718" s="9"/>
    </row>
    <row r="1719" spans="1:16" s="8" customFormat="1" ht="14.4" x14ac:dyDescent="0.25">
      <c r="A1719" s="35">
        <f>IF(I1719&lt;&gt;"",1+MAX($A$1:A1718),"")</f>
        <v>1235</v>
      </c>
      <c r="B1719" s="37" t="s">
        <v>1148</v>
      </c>
      <c r="C1719" s="37" t="s">
        <v>1148</v>
      </c>
      <c r="E1719" s="33" t="s">
        <v>1133</v>
      </c>
      <c r="F1719" s="6">
        <v>8</v>
      </c>
      <c r="G1719" s="1">
        <v>0</v>
      </c>
      <c r="H1719" s="2">
        <f t="shared" si="827"/>
        <v>8</v>
      </c>
      <c r="I1719" s="15" t="s">
        <v>35</v>
      </c>
      <c r="J1719" s="91">
        <v>51.84</v>
      </c>
      <c r="K1719" s="94">
        <f t="shared" si="831"/>
        <v>414.72</v>
      </c>
      <c r="L1719" s="94">
        <v>162</v>
      </c>
      <c r="M1719" s="94">
        <f t="shared" si="832"/>
        <v>1296</v>
      </c>
      <c r="N1719" s="91">
        <v>213.84</v>
      </c>
      <c r="O1719" s="4">
        <f t="shared" si="830"/>
        <v>1710.72</v>
      </c>
      <c r="P1719" s="9"/>
    </row>
    <row r="1720" spans="1:16" s="8" customFormat="1" ht="14.4" x14ac:dyDescent="0.25">
      <c r="A1720" s="35">
        <f>IF(I1720&lt;&gt;"",1+MAX($A$1:A1719),"")</f>
        <v>1236</v>
      </c>
      <c r="B1720" s="37" t="s">
        <v>1148</v>
      </c>
      <c r="C1720" s="37" t="s">
        <v>1148</v>
      </c>
      <c r="E1720" s="33" t="s">
        <v>1155</v>
      </c>
      <c r="F1720" s="6">
        <v>3</v>
      </c>
      <c r="G1720" s="1">
        <v>0</v>
      </c>
      <c r="H1720" s="2">
        <f t="shared" si="827"/>
        <v>3</v>
      </c>
      <c r="I1720" s="15" t="s">
        <v>35</v>
      </c>
      <c r="J1720" s="91">
        <v>32.64</v>
      </c>
      <c r="K1720" s="94">
        <f t="shared" si="831"/>
        <v>97.92</v>
      </c>
      <c r="L1720" s="94">
        <v>102</v>
      </c>
      <c r="M1720" s="94">
        <f t="shared" si="832"/>
        <v>306</v>
      </c>
      <c r="N1720" s="91">
        <v>134.63999999999999</v>
      </c>
      <c r="O1720" s="4">
        <f t="shared" si="830"/>
        <v>403.91999999999996</v>
      </c>
      <c r="P1720" s="9"/>
    </row>
    <row r="1721" spans="1:16" s="8" customFormat="1" ht="14.4" x14ac:dyDescent="0.25">
      <c r="A1721" s="35">
        <f>IF(I1721&lt;&gt;"",1+MAX($A$1:A1720),"")</f>
        <v>1237</v>
      </c>
      <c r="B1721" s="37" t="s">
        <v>1148</v>
      </c>
      <c r="C1721" s="37" t="s">
        <v>1148</v>
      </c>
      <c r="E1721" s="33" t="s">
        <v>1156</v>
      </c>
      <c r="F1721" s="6">
        <v>8</v>
      </c>
      <c r="G1721" s="1">
        <v>0</v>
      </c>
      <c r="H1721" s="2">
        <f t="shared" si="827"/>
        <v>8</v>
      </c>
      <c r="I1721" s="15" t="s">
        <v>35</v>
      </c>
      <c r="J1721" s="91">
        <v>176</v>
      </c>
      <c r="K1721" s="94">
        <f t="shared" si="831"/>
        <v>1408</v>
      </c>
      <c r="L1721" s="94">
        <v>550</v>
      </c>
      <c r="M1721" s="94">
        <f t="shared" si="832"/>
        <v>4400</v>
      </c>
      <c r="N1721" s="91">
        <v>726</v>
      </c>
      <c r="O1721" s="4">
        <f t="shared" si="830"/>
        <v>5808</v>
      </c>
      <c r="P1721" s="9"/>
    </row>
    <row r="1722" spans="1:16" s="8" customFormat="1" ht="14.4" x14ac:dyDescent="0.25">
      <c r="A1722" s="35">
        <f>IF(I1722&lt;&gt;"",1+MAX($A$1:A1721),"")</f>
        <v>1238</v>
      </c>
      <c r="B1722" s="37" t="s">
        <v>1148</v>
      </c>
      <c r="C1722" s="37" t="s">
        <v>1148</v>
      </c>
      <c r="E1722" s="33" t="s">
        <v>1157</v>
      </c>
      <c r="F1722" s="6">
        <v>9</v>
      </c>
      <c r="G1722" s="1">
        <v>0</v>
      </c>
      <c r="H1722" s="2">
        <f t="shared" si="827"/>
        <v>9</v>
      </c>
      <c r="I1722" s="15" t="s">
        <v>35</v>
      </c>
      <c r="J1722" s="95">
        <v>112</v>
      </c>
      <c r="K1722" s="96">
        <f t="shared" si="831"/>
        <v>1008</v>
      </c>
      <c r="L1722" s="96">
        <v>350</v>
      </c>
      <c r="M1722" s="96">
        <f t="shared" si="832"/>
        <v>3150</v>
      </c>
      <c r="N1722" s="95">
        <v>462</v>
      </c>
      <c r="O1722" s="4">
        <f t="shared" si="830"/>
        <v>4158</v>
      </c>
      <c r="P1722" s="9"/>
    </row>
    <row r="1723" spans="1:16" s="8" customFormat="1" ht="14.4" x14ac:dyDescent="0.25">
      <c r="A1723" s="35">
        <f>IF(I1723&lt;&gt;"",1+MAX($A$1:A1722),"")</f>
        <v>1239</v>
      </c>
      <c r="B1723" s="37" t="s">
        <v>1148</v>
      </c>
      <c r="C1723" s="37" t="s">
        <v>1148</v>
      </c>
      <c r="E1723" s="33" t="s">
        <v>1135</v>
      </c>
      <c r="F1723" s="6">
        <v>58.3</v>
      </c>
      <c r="G1723" s="1">
        <v>0.1</v>
      </c>
      <c r="H1723" s="2">
        <f t="shared" si="827"/>
        <v>64.13</v>
      </c>
      <c r="I1723" s="15" t="s">
        <v>28</v>
      </c>
      <c r="J1723" s="93">
        <v>2.88</v>
      </c>
      <c r="K1723" s="94">
        <f t="shared" si="831"/>
        <v>184.69439999999997</v>
      </c>
      <c r="L1723" s="94">
        <v>6.12</v>
      </c>
      <c r="M1723" s="94">
        <f t="shared" si="832"/>
        <v>392.47559999999999</v>
      </c>
      <c r="N1723" s="93">
        <v>9</v>
      </c>
      <c r="O1723" s="4">
        <f t="shared" si="830"/>
        <v>577.16999999999996</v>
      </c>
      <c r="P1723" s="9"/>
    </row>
    <row r="1724" spans="1:16" s="8" customFormat="1" ht="14.4" x14ac:dyDescent="0.25">
      <c r="A1724" s="35">
        <f>IF(I1724&lt;&gt;"",1+MAX($A$1:A1723),"")</f>
        <v>1240</v>
      </c>
      <c r="B1724" s="37" t="s">
        <v>1148</v>
      </c>
      <c r="C1724" s="37" t="s">
        <v>1148</v>
      </c>
      <c r="E1724" s="33" t="s">
        <v>1136</v>
      </c>
      <c r="F1724" s="6">
        <v>237.47</v>
      </c>
      <c r="G1724" s="1">
        <v>0.1</v>
      </c>
      <c r="H1724" s="2">
        <f t="shared" si="827"/>
        <v>261.21700000000004</v>
      </c>
      <c r="I1724" s="15" t="s">
        <v>28</v>
      </c>
      <c r="J1724" s="93">
        <v>2.88</v>
      </c>
      <c r="K1724" s="94">
        <f t="shared" si="831"/>
        <v>752.30496000000005</v>
      </c>
      <c r="L1724" s="94">
        <v>6.12</v>
      </c>
      <c r="M1724" s="94">
        <f t="shared" si="832"/>
        <v>1598.6480400000003</v>
      </c>
      <c r="N1724" s="93">
        <v>9</v>
      </c>
      <c r="O1724" s="4">
        <f t="shared" si="830"/>
        <v>2350.9530000000004</v>
      </c>
      <c r="P1724" s="9"/>
    </row>
    <row r="1725" spans="1:16" s="8" customFormat="1" ht="14.4" x14ac:dyDescent="0.25">
      <c r="A1725" s="35" t="str">
        <f>IF(I1725&lt;&gt;"",1+MAX($A$1:A1724),"")</f>
        <v/>
      </c>
      <c r="B1725" s="37"/>
      <c r="C1725" s="37"/>
      <c r="E1725" s="33"/>
      <c r="F1725" s="6"/>
      <c r="G1725" s="1"/>
      <c r="H1725" s="2"/>
      <c r="I1725" s="15"/>
      <c r="J1725" s="3"/>
      <c r="K1725" s="40"/>
      <c r="L1725" s="40"/>
      <c r="M1725" s="40"/>
      <c r="N1725" s="3"/>
      <c r="O1725" s="4"/>
      <c r="P1725" s="9"/>
    </row>
    <row r="1726" spans="1:16" ht="18" x14ac:dyDescent="0.25">
      <c r="A1726" s="35" t="str">
        <f>IF(I1726&lt;&gt;"",1+MAX($A$1:A1725),"")</f>
        <v/>
      </c>
      <c r="B1726" s="66"/>
      <c r="C1726" s="67"/>
      <c r="D1726" s="23"/>
      <c r="E1726" s="58" t="s">
        <v>1082</v>
      </c>
      <c r="F1726" s="56"/>
      <c r="G1726" s="8"/>
      <c r="H1726" s="8"/>
      <c r="J1726" s="40"/>
      <c r="K1726" s="40"/>
      <c r="L1726" s="40"/>
      <c r="M1726" s="40"/>
      <c r="N1726" s="8"/>
      <c r="O1726" s="8"/>
      <c r="P1726" s="25"/>
    </row>
    <row r="1727" spans="1:16" s="8" customFormat="1" ht="14.4" x14ac:dyDescent="0.25">
      <c r="A1727" s="35" t="str">
        <f>IF(I1727&lt;&gt;"",1+MAX($A$1:A1726),"")</f>
        <v/>
      </c>
      <c r="B1727" s="37"/>
      <c r="C1727" s="37"/>
      <c r="E1727" s="33"/>
      <c r="F1727" s="6"/>
      <c r="G1727" s="1"/>
      <c r="H1727" s="2"/>
      <c r="I1727" s="15"/>
      <c r="J1727" s="3"/>
      <c r="K1727" s="40"/>
      <c r="L1727" s="40"/>
      <c r="M1727" s="40"/>
      <c r="N1727" s="3"/>
      <c r="O1727" s="4"/>
      <c r="P1727" s="9"/>
    </row>
    <row r="1728" spans="1:16" x14ac:dyDescent="0.25">
      <c r="A1728" s="35" t="str">
        <f>IF(I1728&lt;&gt;"",1+MAX($A$1:A1727),"")</f>
        <v/>
      </c>
      <c r="B1728" s="66"/>
      <c r="C1728" s="67"/>
      <c r="D1728" s="47"/>
      <c r="E1728" s="55" t="s">
        <v>1099</v>
      </c>
      <c r="F1728" s="6"/>
      <c r="G1728" s="1"/>
      <c r="H1728" s="2"/>
      <c r="I1728" s="15"/>
      <c r="J1728" s="40"/>
      <c r="K1728" s="40"/>
      <c r="L1728" s="40"/>
      <c r="M1728" s="40"/>
      <c r="N1728" s="3"/>
      <c r="O1728" s="4"/>
      <c r="P1728" s="9"/>
    </row>
    <row r="1729" spans="1:16" s="8" customFormat="1" ht="14.4" x14ac:dyDescent="0.25">
      <c r="A1729" s="35">
        <f>IF(I1729&lt;&gt;"",1+MAX($A$1:A1728),"")</f>
        <v>1241</v>
      </c>
      <c r="B1729" s="37" t="s">
        <v>1100</v>
      </c>
      <c r="C1729" s="37" t="s">
        <v>1158</v>
      </c>
      <c r="E1729" s="33" t="s">
        <v>1102</v>
      </c>
      <c r="F1729" s="6">
        <v>1</v>
      </c>
      <c r="G1729" s="1">
        <v>0</v>
      </c>
      <c r="H1729" s="2">
        <f t="shared" ref="H1729:H1745" si="833">F1729*(1+G1729)</f>
        <v>1</v>
      </c>
      <c r="I1729" s="15" t="s">
        <v>35</v>
      </c>
      <c r="J1729" s="93">
        <v>11.200000000000001</v>
      </c>
      <c r="K1729" s="94">
        <f t="shared" ref="K1729" si="834">J1729*H1729</f>
        <v>11.200000000000001</v>
      </c>
      <c r="L1729" s="94">
        <v>23.8</v>
      </c>
      <c r="M1729" s="94">
        <f t="shared" ref="M1729" si="835">L1729*H1729</f>
        <v>23.8</v>
      </c>
      <c r="N1729" s="93">
        <v>35</v>
      </c>
      <c r="O1729" s="4">
        <f t="shared" ref="O1729:O1745" si="836">N1729*H1729</f>
        <v>35</v>
      </c>
      <c r="P1729" s="9"/>
    </row>
    <row r="1730" spans="1:16" s="8" customFormat="1" ht="14.4" x14ac:dyDescent="0.25">
      <c r="A1730" s="35">
        <f>IF(I1730&lt;&gt;"",1+MAX($A$1:A1729),"")</f>
        <v>1242</v>
      </c>
      <c r="B1730" s="37" t="s">
        <v>1100</v>
      </c>
      <c r="C1730" s="37" t="s">
        <v>1158</v>
      </c>
      <c r="E1730" s="33" t="s">
        <v>1103</v>
      </c>
      <c r="F1730" s="6">
        <v>1</v>
      </c>
      <c r="G1730" s="1">
        <v>0</v>
      </c>
      <c r="H1730" s="2">
        <f t="shared" si="833"/>
        <v>1</v>
      </c>
      <c r="I1730" s="15" t="s">
        <v>35</v>
      </c>
      <c r="J1730" s="93">
        <v>19.2</v>
      </c>
      <c r="K1730" s="94">
        <f t="shared" ref="K1730:K1742" si="837">J1730*H1730</f>
        <v>19.2</v>
      </c>
      <c r="L1730" s="94">
        <v>40.800000000000004</v>
      </c>
      <c r="M1730" s="94">
        <f t="shared" ref="M1730:M1742" si="838">L1730*H1730</f>
        <v>40.800000000000004</v>
      </c>
      <c r="N1730" s="93">
        <v>60</v>
      </c>
      <c r="O1730" s="4">
        <f t="shared" si="836"/>
        <v>60</v>
      </c>
      <c r="P1730" s="9"/>
    </row>
    <row r="1731" spans="1:16" s="8" customFormat="1" ht="14.4" x14ac:dyDescent="0.25">
      <c r="A1731" s="35">
        <f>IF(I1731&lt;&gt;"",1+MAX($A$1:A1730),"")</f>
        <v>1243</v>
      </c>
      <c r="B1731" s="37" t="s">
        <v>1100</v>
      </c>
      <c r="C1731" s="37" t="s">
        <v>1158</v>
      </c>
      <c r="E1731" s="33" t="s">
        <v>1104</v>
      </c>
      <c r="F1731" s="6">
        <v>12</v>
      </c>
      <c r="G1731" s="1">
        <v>0</v>
      </c>
      <c r="H1731" s="2">
        <f t="shared" si="833"/>
        <v>12</v>
      </c>
      <c r="I1731" s="15" t="s">
        <v>35</v>
      </c>
      <c r="J1731" s="93">
        <v>22.400000000000002</v>
      </c>
      <c r="K1731" s="94">
        <f t="shared" si="837"/>
        <v>268.8</v>
      </c>
      <c r="L1731" s="94">
        <v>47.6</v>
      </c>
      <c r="M1731" s="94">
        <f t="shared" si="838"/>
        <v>571.20000000000005</v>
      </c>
      <c r="N1731" s="93">
        <v>70</v>
      </c>
      <c r="O1731" s="4">
        <f t="shared" si="836"/>
        <v>840</v>
      </c>
      <c r="P1731" s="9"/>
    </row>
    <row r="1732" spans="1:16" s="8" customFormat="1" ht="14.4" x14ac:dyDescent="0.25">
      <c r="A1732" s="35">
        <f>IF(I1732&lt;&gt;"",1+MAX($A$1:A1731),"")</f>
        <v>1244</v>
      </c>
      <c r="B1732" s="37" t="s">
        <v>1100</v>
      </c>
      <c r="C1732" s="37" t="s">
        <v>1158</v>
      </c>
      <c r="E1732" s="33" t="s">
        <v>1105</v>
      </c>
      <c r="F1732" s="6">
        <v>3</v>
      </c>
      <c r="G1732" s="1">
        <v>0</v>
      </c>
      <c r="H1732" s="2">
        <f t="shared" si="833"/>
        <v>3</v>
      </c>
      <c r="I1732" s="15" t="s">
        <v>35</v>
      </c>
      <c r="J1732" s="93">
        <v>22.400000000000002</v>
      </c>
      <c r="K1732" s="94">
        <f t="shared" si="837"/>
        <v>67.2</v>
      </c>
      <c r="L1732" s="94">
        <v>47.6</v>
      </c>
      <c r="M1732" s="94">
        <f t="shared" si="838"/>
        <v>142.80000000000001</v>
      </c>
      <c r="N1732" s="93">
        <v>70</v>
      </c>
      <c r="O1732" s="4">
        <f t="shared" si="836"/>
        <v>210</v>
      </c>
      <c r="P1732" s="9"/>
    </row>
    <row r="1733" spans="1:16" s="8" customFormat="1" ht="14.4" x14ac:dyDescent="0.25">
      <c r="A1733" s="35">
        <f>IF(I1733&lt;&gt;"",1+MAX($A$1:A1732),"")</f>
        <v>1245</v>
      </c>
      <c r="B1733" s="37" t="s">
        <v>1100</v>
      </c>
      <c r="C1733" s="37" t="s">
        <v>1158</v>
      </c>
      <c r="E1733" s="33" t="s">
        <v>1106</v>
      </c>
      <c r="F1733" s="6">
        <v>29</v>
      </c>
      <c r="G1733" s="1">
        <v>0</v>
      </c>
      <c r="H1733" s="2">
        <f t="shared" si="833"/>
        <v>29</v>
      </c>
      <c r="I1733" s="15" t="s">
        <v>35</v>
      </c>
      <c r="J1733" s="93">
        <v>22.400000000000002</v>
      </c>
      <c r="K1733" s="94">
        <f t="shared" si="837"/>
        <v>649.6</v>
      </c>
      <c r="L1733" s="94">
        <v>47.6</v>
      </c>
      <c r="M1733" s="94">
        <f t="shared" si="838"/>
        <v>1380.4</v>
      </c>
      <c r="N1733" s="93">
        <v>70</v>
      </c>
      <c r="O1733" s="4">
        <f t="shared" si="836"/>
        <v>2030</v>
      </c>
      <c r="P1733" s="9"/>
    </row>
    <row r="1734" spans="1:16" s="8" customFormat="1" ht="14.4" x14ac:dyDescent="0.25">
      <c r="A1734" s="35">
        <f>IF(I1734&lt;&gt;"",1+MAX($A$1:A1733),"")</f>
        <v>1246</v>
      </c>
      <c r="B1734" s="37" t="s">
        <v>1100</v>
      </c>
      <c r="C1734" s="37" t="s">
        <v>1158</v>
      </c>
      <c r="E1734" s="33" t="s">
        <v>1159</v>
      </c>
      <c r="F1734" s="6">
        <v>6</v>
      </c>
      <c r="G1734" s="1">
        <v>0</v>
      </c>
      <c r="H1734" s="2">
        <f t="shared" si="833"/>
        <v>6</v>
      </c>
      <c r="I1734" s="15" t="s">
        <v>35</v>
      </c>
      <c r="J1734" s="93">
        <v>28.8</v>
      </c>
      <c r="K1734" s="94">
        <f t="shared" si="837"/>
        <v>172.8</v>
      </c>
      <c r="L1734" s="94">
        <v>61.2</v>
      </c>
      <c r="M1734" s="94">
        <f t="shared" si="838"/>
        <v>367.20000000000005</v>
      </c>
      <c r="N1734" s="93">
        <v>90</v>
      </c>
      <c r="O1734" s="4">
        <f t="shared" si="836"/>
        <v>540</v>
      </c>
      <c r="P1734" s="9"/>
    </row>
    <row r="1735" spans="1:16" s="8" customFormat="1" ht="14.4" x14ac:dyDescent="0.25">
      <c r="A1735" s="35">
        <f>IF(I1735&lt;&gt;"",1+MAX($A$1:A1734),"")</f>
        <v>1247</v>
      </c>
      <c r="B1735" s="37" t="s">
        <v>1100</v>
      </c>
      <c r="C1735" s="37" t="s">
        <v>1158</v>
      </c>
      <c r="E1735" s="33" t="s">
        <v>1109</v>
      </c>
      <c r="F1735" s="6">
        <v>3</v>
      </c>
      <c r="G1735" s="1">
        <v>0</v>
      </c>
      <c r="H1735" s="2">
        <f t="shared" si="833"/>
        <v>3</v>
      </c>
      <c r="I1735" s="15" t="s">
        <v>35</v>
      </c>
      <c r="J1735" s="95">
        <v>25.2</v>
      </c>
      <c r="K1735" s="96">
        <f t="shared" si="837"/>
        <v>75.599999999999994</v>
      </c>
      <c r="L1735" s="96">
        <v>60</v>
      </c>
      <c r="M1735" s="94">
        <f t="shared" si="838"/>
        <v>180</v>
      </c>
      <c r="N1735" s="93">
        <v>85.2</v>
      </c>
      <c r="O1735" s="4">
        <f t="shared" si="836"/>
        <v>255.60000000000002</v>
      </c>
      <c r="P1735" s="9"/>
    </row>
    <row r="1736" spans="1:16" s="8" customFormat="1" ht="14.4" x14ac:dyDescent="0.25">
      <c r="A1736" s="35">
        <f>IF(I1736&lt;&gt;"",1+MAX($A$1:A1735),"")</f>
        <v>1248</v>
      </c>
      <c r="B1736" s="37" t="s">
        <v>1100</v>
      </c>
      <c r="C1736" s="37" t="s">
        <v>1158</v>
      </c>
      <c r="E1736" s="33" t="s">
        <v>1110</v>
      </c>
      <c r="F1736" s="6">
        <v>3</v>
      </c>
      <c r="G1736" s="1">
        <v>0</v>
      </c>
      <c r="H1736" s="2">
        <f t="shared" si="833"/>
        <v>3</v>
      </c>
      <c r="I1736" s="15" t="s">
        <v>35</v>
      </c>
      <c r="J1736" s="93">
        <v>64</v>
      </c>
      <c r="K1736" s="94">
        <f t="shared" si="837"/>
        <v>192</v>
      </c>
      <c r="L1736" s="94">
        <v>136</v>
      </c>
      <c r="M1736" s="94">
        <f t="shared" si="838"/>
        <v>408</v>
      </c>
      <c r="N1736" s="93">
        <v>200</v>
      </c>
      <c r="O1736" s="4">
        <f t="shared" si="836"/>
        <v>600</v>
      </c>
      <c r="P1736" s="9"/>
    </row>
    <row r="1737" spans="1:16" s="8" customFormat="1" ht="14.4" x14ac:dyDescent="0.25">
      <c r="A1737" s="35">
        <f>IF(I1737&lt;&gt;"",1+MAX($A$1:A1736),"")</f>
        <v>1249</v>
      </c>
      <c r="B1737" s="37" t="s">
        <v>1100</v>
      </c>
      <c r="C1737" s="37" t="s">
        <v>1158</v>
      </c>
      <c r="E1737" s="33" t="s">
        <v>1111</v>
      </c>
      <c r="F1737" s="6">
        <v>4</v>
      </c>
      <c r="G1737" s="1">
        <v>0</v>
      </c>
      <c r="H1737" s="2">
        <f t="shared" si="833"/>
        <v>4</v>
      </c>
      <c r="I1737" s="15" t="s">
        <v>35</v>
      </c>
      <c r="J1737" s="95">
        <v>42.000000000000007</v>
      </c>
      <c r="K1737" s="96">
        <f t="shared" si="837"/>
        <v>168.00000000000003</v>
      </c>
      <c r="L1737" s="96">
        <v>108</v>
      </c>
      <c r="M1737" s="96">
        <f t="shared" si="838"/>
        <v>432</v>
      </c>
      <c r="N1737" s="95">
        <v>150</v>
      </c>
      <c r="O1737" s="4">
        <f t="shared" si="836"/>
        <v>600</v>
      </c>
      <c r="P1737" s="9"/>
    </row>
    <row r="1738" spans="1:16" s="8" customFormat="1" ht="14.4" x14ac:dyDescent="0.25">
      <c r="A1738" s="35">
        <f>IF(I1738&lt;&gt;"",1+MAX($A$1:A1737),"")</f>
        <v>1250</v>
      </c>
      <c r="B1738" s="37" t="s">
        <v>1100</v>
      </c>
      <c r="C1738" s="37" t="s">
        <v>1158</v>
      </c>
      <c r="E1738" s="33" t="s">
        <v>1112</v>
      </c>
      <c r="F1738" s="6">
        <v>3</v>
      </c>
      <c r="G1738" s="1">
        <v>0</v>
      </c>
      <c r="H1738" s="2">
        <f t="shared" si="833"/>
        <v>3</v>
      </c>
      <c r="I1738" s="15" t="s">
        <v>35</v>
      </c>
      <c r="J1738" s="93">
        <v>38.4</v>
      </c>
      <c r="K1738" s="94">
        <f t="shared" si="837"/>
        <v>115.19999999999999</v>
      </c>
      <c r="L1738" s="94">
        <v>81.600000000000009</v>
      </c>
      <c r="M1738" s="94">
        <f t="shared" si="838"/>
        <v>244.8</v>
      </c>
      <c r="N1738" s="93">
        <v>120</v>
      </c>
      <c r="O1738" s="4">
        <f t="shared" si="836"/>
        <v>360</v>
      </c>
      <c r="P1738" s="9"/>
    </row>
    <row r="1739" spans="1:16" s="8" customFormat="1" ht="14.4" x14ac:dyDescent="0.25">
      <c r="A1739" s="35">
        <f>IF(I1739&lt;&gt;"",1+MAX($A$1:A1738),"")</f>
        <v>1251</v>
      </c>
      <c r="B1739" s="37" t="s">
        <v>1100</v>
      </c>
      <c r="C1739" s="37" t="s">
        <v>1158</v>
      </c>
      <c r="E1739" s="33" t="s">
        <v>1113</v>
      </c>
      <c r="F1739" s="6">
        <v>1</v>
      </c>
      <c r="G1739" s="1">
        <v>0</v>
      </c>
      <c r="H1739" s="2">
        <f t="shared" si="833"/>
        <v>1</v>
      </c>
      <c r="I1739" s="15" t="s">
        <v>35</v>
      </c>
      <c r="J1739" s="95">
        <v>84</v>
      </c>
      <c r="K1739" s="96">
        <f t="shared" si="837"/>
        <v>84</v>
      </c>
      <c r="L1739" s="96">
        <v>115.99999999999999</v>
      </c>
      <c r="M1739" s="96">
        <f t="shared" si="838"/>
        <v>115.99999999999999</v>
      </c>
      <c r="N1739" s="95">
        <v>200</v>
      </c>
      <c r="O1739" s="4">
        <f t="shared" si="836"/>
        <v>200</v>
      </c>
      <c r="P1739" s="9"/>
    </row>
    <row r="1740" spans="1:16" s="8" customFormat="1" ht="14.4" x14ac:dyDescent="0.25">
      <c r="A1740" s="35">
        <f>IF(I1740&lt;&gt;"",1+MAX($A$1:A1739),"")</f>
        <v>1252</v>
      </c>
      <c r="B1740" s="37" t="s">
        <v>1100</v>
      </c>
      <c r="C1740" s="37" t="s">
        <v>1158</v>
      </c>
      <c r="E1740" s="33" t="s">
        <v>1146</v>
      </c>
      <c r="F1740" s="6">
        <v>1</v>
      </c>
      <c r="G1740" s="1">
        <v>0</v>
      </c>
      <c r="H1740" s="2">
        <f t="shared" si="833"/>
        <v>1</v>
      </c>
      <c r="I1740" s="15" t="s">
        <v>35</v>
      </c>
      <c r="J1740" s="93">
        <v>27.2</v>
      </c>
      <c r="K1740" s="94">
        <f t="shared" si="837"/>
        <v>27.2</v>
      </c>
      <c r="L1740" s="94">
        <v>57.800000000000004</v>
      </c>
      <c r="M1740" s="94">
        <f t="shared" si="838"/>
        <v>57.800000000000004</v>
      </c>
      <c r="N1740" s="93">
        <v>85</v>
      </c>
      <c r="O1740" s="4">
        <f t="shared" si="836"/>
        <v>85</v>
      </c>
      <c r="P1740" s="9"/>
    </row>
    <row r="1741" spans="1:16" s="8" customFormat="1" ht="14.4" x14ac:dyDescent="0.25">
      <c r="A1741" s="35">
        <f>IF(I1741&lt;&gt;"",1+MAX($A$1:A1740),"")</f>
        <v>1253</v>
      </c>
      <c r="B1741" s="37" t="s">
        <v>1100</v>
      </c>
      <c r="C1741" s="37" t="s">
        <v>1158</v>
      </c>
      <c r="E1741" s="33" t="s">
        <v>1117</v>
      </c>
      <c r="F1741" s="6">
        <v>3</v>
      </c>
      <c r="G1741" s="1">
        <v>0</v>
      </c>
      <c r="H1741" s="2">
        <f t="shared" si="833"/>
        <v>3</v>
      </c>
      <c r="I1741" s="15" t="s">
        <v>35</v>
      </c>
      <c r="J1741" s="91">
        <v>51.84</v>
      </c>
      <c r="K1741" s="94">
        <f t="shared" si="837"/>
        <v>155.52000000000001</v>
      </c>
      <c r="L1741" s="94">
        <v>162</v>
      </c>
      <c r="M1741" s="94">
        <f t="shared" si="838"/>
        <v>486</v>
      </c>
      <c r="N1741" s="91">
        <v>213.84</v>
      </c>
      <c r="O1741" s="4">
        <f t="shared" si="836"/>
        <v>641.52</v>
      </c>
      <c r="P1741" s="9"/>
    </row>
    <row r="1742" spans="1:16" s="8" customFormat="1" ht="14.4" x14ac:dyDescent="0.25">
      <c r="A1742" s="35">
        <f>IF(I1742&lt;&gt;"",1+MAX($A$1:A1741),"")</f>
        <v>1254</v>
      </c>
      <c r="B1742" s="37" t="s">
        <v>1100</v>
      </c>
      <c r="C1742" s="37" t="s">
        <v>1158</v>
      </c>
      <c r="E1742" s="33" t="s">
        <v>1114</v>
      </c>
      <c r="F1742" s="6">
        <v>2</v>
      </c>
      <c r="G1742" s="1">
        <v>0</v>
      </c>
      <c r="H1742" s="2">
        <f t="shared" si="833"/>
        <v>2</v>
      </c>
      <c r="I1742" s="15" t="s">
        <v>35</v>
      </c>
      <c r="J1742" s="93">
        <v>25.6</v>
      </c>
      <c r="K1742" s="94">
        <f t="shared" si="837"/>
        <v>51.2</v>
      </c>
      <c r="L1742" s="94">
        <v>54.400000000000006</v>
      </c>
      <c r="M1742" s="94">
        <f t="shared" si="838"/>
        <v>108.80000000000001</v>
      </c>
      <c r="N1742" s="93">
        <v>80</v>
      </c>
      <c r="O1742" s="4">
        <f t="shared" si="836"/>
        <v>160</v>
      </c>
      <c r="P1742" s="9"/>
    </row>
    <row r="1743" spans="1:16" s="8" customFormat="1" ht="14.4" x14ac:dyDescent="0.25">
      <c r="A1743" s="35">
        <f>IF(I1743&lt;&gt;"",1+MAX($A$1:A1742),"")</f>
        <v>1255</v>
      </c>
      <c r="B1743" s="37" t="s">
        <v>1100</v>
      </c>
      <c r="C1743" s="37" t="s">
        <v>1160</v>
      </c>
      <c r="E1743" s="33" t="s">
        <v>1120</v>
      </c>
      <c r="F1743" s="6">
        <v>3</v>
      </c>
      <c r="G1743" s="1">
        <v>0</v>
      </c>
      <c r="H1743" s="2">
        <f t="shared" si="833"/>
        <v>3</v>
      </c>
      <c r="I1743" s="15" t="s">
        <v>35</v>
      </c>
      <c r="J1743" s="91">
        <v>8.9600000000000009</v>
      </c>
      <c r="K1743" s="94">
        <f>J1743*H1743</f>
        <v>26.880000000000003</v>
      </c>
      <c r="L1743" s="94">
        <v>28</v>
      </c>
      <c r="M1743" s="94">
        <f>L1743*H1743</f>
        <v>84</v>
      </c>
      <c r="N1743" s="91">
        <v>36.96</v>
      </c>
      <c r="O1743" s="4">
        <f t="shared" si="836"/>
        <v>110.88</v>
      </c>
      <c r="P1743" s="9"/>
    </row>
    <row r="1744" spans="1:16" s="8" customFormat="1" ht="14.4" x14ac:dyDescent="0.25">
      <c r="A1744" s="35">
        <f>IF(I1744&lt;&gt;"",1+MAX($A$1:A1743),"")</f>
        <v>1256</v>
      </c>
      <c r="B1744" s="37" t="s">
        <v>1100</v>
      </c>
      <c r="C1744" s="37" t="s">
        <v>1160</v>
      </c>
      <c r="E1744" s="33" t="s">
        <v>1119</v>
      </c>
      <c r="F1744" s="6">
        <v>1</v>
      </c>
      <c r="G1744" s="1">
        <v>0</v>
      </c>
      <c r="H1744" s="2">
        <f t="shared" si="833"/>
        <v>1</v>
      </c>
      <c r="I1744" s="15" t="s">
        <v>35</v>
      </c>
      <c r="J1744" s="95">
        <v>73.600000000000009</v>
      </c>
      <c r="K1744" s="94">
        <f t="shared" ref="K1744:K1745" si="839">J1744*H1744</f>
        <v>73.600000000000009</v>
      </c>
      <c r="L1744" s="94">
        <v>230</v>
      </c>
      <c r="M1744" s="94">
        <f t="shared" ref="M1744:M1745" si="840">L1744*H1744</f>
        <v>230</v>
      </c>
      <c r="N1744" s="95">
        <v>303.60000000000002</v>
      </c>
      <c r="O1744" s="4">
        <f t="shared" si="836"/>
        <v>303.60000000000002</v>
      </c>
      <c r="P1744" s="9"/>
    </row>
    <row r="1745" spans="1:16" s="8" customFormat="1" ht="14.4" x14ac:dyDescent="0.25">
      <c r="A1745" s="35">
        <f>IF(I1745&lt;&gt;"",1+MAX($A$1:A1744),"")</f>
        <v>1257</v>
      </c>
      <c r="B1745" s="37" t="s">
        <v>1100</v>
      </c>
      <c r="C1745" s="37" t="s">
        <v>1158</v>
      </c>
      <c r="E1745" s="33" t="s">
        <v>1150</v>
      </c>
      <c r="F1745" s="6">
        <v>7.88</v>
      </c>
      <c r="G1745" s="1">
        <v>0.1</v>
      </c>
      <c r="H1745" s="2">
        <f t="shared" si="833"/>
        <v>8.668000000000001</v>
      </c>
      <c r="I1745" s="15" t="s">
        <v>28</v>
      </c>
      <c r="J1745" s="3">
        <v>5.8239999999999998</v>
      </c>
      <c r="K1745" s="40">
        <f t="shared" si="839"/>
        <v>50.482432000000003</v>
      </c>
      <c r="L1745" s="40">
        <v>18.2</v>
      </c>
      <c r="M1745" s="40">
        <f t="shared" si="840"/>
        <v>157.75760000000002</v>
      </c>
      <c r="N1745" s="3">
        <v>24.024000000000001</v>
      </c>
      <c r="O1745" s="4">
        <f t="shared" si="836"/>
        <v>208.24003200000004</v>
      </c>
      <c r="P1745" s="9"/>
    </row>
    <row r="1746" spans="1:16" s="8" customFormat="1" ht="14.4" x14ac:dyDescent="0.25">
      <c r="A1746" s="35" t="str">
        <f>IF(I1746&lt;&gt;"",1+MAX($A$1:A1745),"")</f>
        <v/>
      </c>
      <c r="B1746" s="37"/>
      <c r="C1746" s="37"/>
      <c r="E1746" s="33"/>
      <c r="F1746" s="6"/>
      <c r="G1746" s="1"/>
      <c r="H1746" s="2"/>
      <c r="I1746" s="15"/>
      <c r="J1746" s="3"/>
      <c r="K1746" s="40"/>
      <c r="L1746" s="40"/>
      <c r="M1746" s="40"/>
      <c r="N1746" s="3"/>
      <c r="O1746" s="4"/>
      <c r="P1746" s="9"/>
    </row>
    <row r="1747" spans="1:16" x14ac:dyDescent="0.25">
      <c r="A1747" s="35" t="str">
        <f>IF(I1747&lt;&gt;"",1+MAX($A$1:A1746),"")</f>
        <v/>
      </c>
      <c r="B1747" s="66"/>
      <c r="C1747" s="67"/>
      <c r="D1747" s="47"/>
      <c r="E1747" s="55" t="s">
        <v>1121</v>
      </c>
      <c r="F1747" s="6"/>
      <c r="G1747" s="1"/>
      <c r="H1747" s="2"/>
      <c r="I1747" s="15"/>
      <c r="J1747" s="40"/>
      <c r="K1747" s="40"/>
      <c r="L1747" s="40"/>
      <c r="M1747" s="40"/>
      <c r="N1747" s="3"/>
      <c r="O1747" s="4"/>
      <c r="P1747" s="9"/>
    </row>
    <row r="1748" spans="1:16" s="8" customFormat="1" ht="14.4" x14ac:dyDescent="0.25">
      <c r="A1748" s="35" t="str">
        <f>IF(I1748&lt;&gt;"",1+MAX($A$1:A1747),"")</f>
        <v/>
      </c>
      <c r="B1748" s="37"/>
      <c r="C1748" s="37"/>
      <c r="E1748" s="33"/>
      <c r="F1748" s="6"/>
      <c r="G1748" s="1"/>
      <c r="H1748" s="2"/>
      <c r="I1748" s="15"/>
      <c r="J1748" s="3"/>
      <c r="K1748" s="40"/>
      <c r="L1748" s="40"/>
      <c r="M1748" s="40"/>
      <c r="N1748" s="3"/>
      <c r="O1748" s="4"/>
      <c r="P1748" s="9"/>
    </row>
    <row r="1749" spans="1:16" s="8" customFormat="1" ht="14.4" x14ac:dyDescent="0.25">
      <c r="A1749" s="35">
        <f>IF(I1749&lt;&gt;"",1+MAX($A$1:A1748),"")</f>
        <v>1258</v>
      </c>
      <c r="B1749" s="37" t="s">
        <v>1100</v>
      </c>
      <c r="C1749" s="37" t="s">
        <v>1158</v>
      </c>
      <c r="E1749" s="33" t="s">
        <v>1122</v>
      </c>
      <c r="F1749" s="6">
        <v>3</v>
      </c>
      <c r="G1749" s="1">
        <v>0</v>
      </c>
      <c r="H1749" s="2">
        <f t="shared" ref="H1749:H1751" si="841">F1749*(1+G1749)</f>
        <v>3</v>
      </c>
      <c r="I1749" s="15" t="s">
        <v>35</v>
      </c>
      <c r="J1749" s="91">
        <v>28.8</v>
      </c>
      <c r="K1749" s="94">
        <f>J1749*H1749</f>
        <v>86.4</v>
      </c>
      <c r="L1749" s="94">
        <v>90</v>
      </c>
      <c r="M1749" s="94">
        <f>L1749*H1749</f>
        <v>270</v>
      </c>
      <c r="N1749" s="91">
        <v>118.8</v>
      </c>
      <c r="O1749" s="4">
        <f t="shared" ref="O1749:O1751" si="842">N1749*H1749</f>
        <v>356.4</v>
      </c>
      <c r="P1749" s="9"/>
    </row>
    <row r="1750" spans="1:16" s="8" customFormat="1" ht="14.4" x14ac:dyDescent="0.25">
      <c r="A1750" s="35">
        <f>IF(I1750&lt;&gt;"",1+MAX($A$1:A1749),"")</f>
        <v>1259</v>
      </c>
      <c r="B1750" s="37" t="s">
        <v>1100</v>
      </c>
      <c r="C1750" s="37" t="s">
        <v>1160</v>
      </c>
      <c r="E1750" s="33" t="s">
        <v>1124</v>
      </c>
      <c r="F1750" s="6">
        <v>32</v>
      </c>
      <c r="G1750" s="1">
        <v>0</v>
      </c>
      <c r="H1750" s="2">
        <f t="shared" si="841"/>
        <v>32</v>
      </c>
      <c r="I1750" s="15" t="s">
        <v>35</v>
      </c>
      <c r="J1750" s="91">
        <v>5.44</v>
      </c>
      <c r="K1750" s="94">
        <f>J1750*H1750</f>
        <v>174.08</v>
      </c>
      <c r="L1750" s="94">
        <v>17</v>
      </c>
      <c r="M1750" s="94">
        <f>L1750*H1750</f>
        <v>544</v>
      </c>
      <c r="N1750" s="91">
        <v>22.44</v>
      </c>
      <c r="O1750" s="4">
        <f t="shared" si="842"/>
        <v>718.08</v>
      </c>
      <c r="P1750" s="9"/>
    </row>
    <row r="1751" spans="1:16" s="8" customFormat="1" ht="14.4" x14ac:dyDescent="0.25">
      <c r="A1751" s="35">
        <f>IF(I1751&lt;&gt;"",1+MAX($A$1:A1750),"")</f>
        <v>1260</v>
      </c>
      <c r="B1751" s="37" t="s">
        <v>1100</v>
      </c>
      <c r="C1751" s="37" t="s">
        <v>1160</v>
      </c>
      <c r="E1751" s="33" t="s">
        <v>1126</v>
      </c>
      <c r="F1751" s="6">
        <v>16</v>
      </c>
      <c r="G1751" s="1">
        <v>0</v>
      </c>
      <c r="H1751" s="2">
        <f t="shared" si="841"/>
        <v>16</v>
      </c>
      <c r="I1751" s="15" t="s">
        <v>35</v>
      </c>
      <c r="J1751" s="91">
        <v>6.08</v>
      </c>
      <c r="K1751" s="94">
        <f>J1751*H1751</f>
        <v>97.28</v>
      </c>
      <c r="L1751" s="94">
        <v>19</v>
      </c>
      <c r="M1751" s="94">
        <f>L1751*H1751</f>
        <v>304</v>
      </c>
      <c r="N1751" s="91">
        <v>25.08</v>
      </c>
      <c r="O1751" s="4">
        <f t="shared" si="842"/>
        <v>401.28</v>
      </c>
      <c r="P1751" s="9"/>
    </row>
    <row r="1752" spans="1:16" s="8" customFormat="1" ht="14.4" x14ac:dyDescent="0.25">
      <c r="A1752" s="35" t="str">
        <f>IF(I1752&lt;&gt;"",1+MAX($A$1:A1751),"")</f>
        <v/>
      </c>
      <c r="B1752" s="37"/>
      <c r="C1752" s="37"/>
      <c r="E1752" s="33"/>
      <c r="F1752" s="6"/>
      <c r="G1752" s="1"/>
      <c r="H1752" s="2"/>
      <c r="I1752" s="15"/>
      <c r="J1752" s="3"/>
      <c r="K1752" s="40"/>
      <c r="L1752" s="40"/>
      <c r="M1752" s="40"/>
      <c r="N1752" s="3"/>
      <c r="O1752" s="4"/>
      <c r="P1752" s="9"/>
    </row>
    <row r="1753" spans="1:16" x14ac:dyDescent="0.25">
      <c r="A1753" s="35" t="str">
        <f>IF(I1753&lt;&gt;"",1+MAX($A$1:A1752),"")</f>
        <v/>
      </c>
      <c r="B1753" s="66"/>
      <c r="C1753" s="67"/>
      <c r="D1753" s="47"/>
      <c r="E1753" s="55" t="s">
        <v>1127</v>
      </c>
      <c r="F1753" s="6"/>
      <c r="G1753" s="1"/>
      <c r="H1753" s="2"/>
      <c r="I1753" s="15"/>
      <c r="J1753" s="40"/>
      <c r="K1753" s="40"/>
      <c r="L1753" s="40"/>
      <c r="M1753" s="40"/>
      <c r="N1753" s="3"/>
      <c r="O1753" s="4"/>
      <c r="P1753" s="9"/>
    </row>
    <row r="1754" spans="1:16" s="8" customFormat="1" ht="14.4" x14ac:dyDescent="0.25">
      <c r="A1754" s="35">
        <f>IF(I1754&lt;&gt;"",1+MAX($A$1:A1753),"")</f>
        <v>1261</v>
      </c>
      <c r="B1754" s="37" t="s">
        <v>1160</v>
      </c>
      <c r="C1754" s="37" t="s">
        <v>1160</v>
      </c>
      <c r="E1754" s="33" t="s">
        <v>1128</v>
      </c>
      <c r="F1754" s="6">
        <v>25</v>
      </c>
      <c r="G1754" s="1">
        <v>0</v>
      </c>
      <c r="H1754" s="2">
        <f t="shared" ref="H1754:H1764" si="843">F1754*(1+G1754)</f>
        <v>25</v>
      </c>
      <c r="I1754" s="15" t="s">
        <v>35</v>
      </c>
      <c r="J1754" s="91">
        <v>21.12</v>
      </c>
      <c r="K1754" s="94">
        <f t="shared" ref="K1754:K1756" si="844">J1754*H1754</f>
        <v>528</v>
      </c>
      <c r="L1754" s="94">
        <v>66</v>
      </c>
      <c r="M1754" s="94">
        <f t="shared" ref="M1754:M1756" si="845">L1754*H1754</f>
        <v>1650</v>
      </c>
      <c r="N1754" s="91">
        <v>87.12</v>
      </c>
      <c r="O1754" s="4">
        <f t="shared" ref="O1754:O1764" si="846">N1754*H1754</f>
        <v>2178</v>
      </c>
      <c r="P1754" s="9"/>
    </row>
    <row r="1755" spans="1:16" s="8" customFormat="1" ht="14.4" x14ac:dyDescent="0.25">
      <c r="A1755" s="35">
        <f>IF(I1755&lt;&gt;"",1+MAX($A$1:A1754),"")</f>
        <v>1262</v>
      </c>
      <c r="B1755" s="37" t="s">
        <v>1160</v>
      </c>
      <c r="C1755" s="37" t="s">
        <v>1160</v>
      </c>
      <c r="E1755" s="33" t="s">
        <v>1154</v>
      </c>
      <c r="F1755" s="6">
        <v>16</v>
      </c>
      <c r="G1755" s="1">
        <v>0</v>
      </c>
      <c r="H1755" s="2">
        <f t="shared" si="843"/>
        <v>16</v>
      </c>
      <c r="I1755" s="15" t="s">
        <v>35</v>
      </c>
      <c r="J1755" s="91">
        <v>23.04</v>
      </c>
      <c r="K1755" s="94">
        <f t="shared" si="844"/>
        <v>368.64</v>
      </c>
      <c r="L1755" s="94">
        <v>72</v>
      </c>
      <c r="M1755" s="94">
        <f t="shared" si="845"/>
        <v>1152</v>
      </c>
      <c r="N1755" s="91">
        <v>95.039999999999992</v>
      </c>
      <c r="O1755" s="4">
        <f t="shared" si="846"/>
        <v>1520.6399999999999</v>
      </c>
      <c r="P1755" s="9"/>
    </row>
    <row r="1756" spans="1:16" s="8" customFormat="1" ht="14.4" x14ac:dyDescent="0.25">
      <c r="A1756" s="35">
        <f>IF(I1756&lt;&gt;"",1+MAX($A$1:A1755),"")</f>
        <v>1263</v>
      </c>
      <c r="B1756" s="37" t="s">
        <v>1160</v>
      </c>
      <c r="C1756" s="37" t="s">
        <v>1160</v>
      </c>
      <c r="E1756" s="33" t="s">
        <v>1129</v>
      </c>
      <c r="F1756" s="6">
        <v>3</v>
      </c>
      <c r="G1756" s="1">
        <v>0</v>
      </c>
      <c r="H1756" s="2">
        <f t="shared" si="843"/>
        <v>3</v>
      </c>
      <c r="I1756" s="15" t="s">
        <v>35</v>
      </c>
      <c r="J1756" s="91">
        <v>23.04</v>
      </c>
      <c r="K1756" s="94">
        <f t="shared" si="844"/>
        <v>69.12</v>
      </c>
      <c r="L1756" s="94">
        <v>72</v>
      </c>
      <c r="M1756" s="94">
        <f t="shared" si="845"/>
        <v>216</v>
      </c>
      <c r="N1756" s="91">
        <v>95.039999999999992</v>
      </c>
      <c r="O1756" s="4">
        <f t="shared" si="846"/>
        <v>285.12</v>
      </c>
      <c r="P1756" s="9"/>
    </row>
    <row r="1757" spans="1:16" s="8" customFormat="1" ht="14.4" x14ac:dyDescent="0.25">
      <c r="A1757" s="35">
        <f>IF(I1757&lt;&gt;"",1+MAX($A$1:A1756),"")</f>
        <v>1264</v>
      </c>
      <c r="B1757" s="37" t="s">
        <v>1160</v>
      </c>
      <c r="C1757" s="37" t="s">
        <v>1160</v>
      </c>
      <c r="E1757" s="33" t="s">
        <v>1130</v>
      </c>
      <c r="F1757" s="6">
        <v>2</v>
      </c>
      <c r="G1757" s="1">
        <v>0</v>
      </c>
      <c r="H1757" s="2">
        <f t="shared" si="843"/>
        <v>2</v>
      </c>
      <c r="I1757" s="15" t="s">
        <v>35</v>
      </c>
      <c r="J1757" s="91">
        <v>51.84</v>
      </c>
      <c r="K1757" s="94">
        <f t="shared" ref="K1757:K1764" si="847">J1757*H1757</f>
        <v>103.68</v>
      </c>
      <c r="L1757" s="94">
        <v>162</v>
      </c>
      <c r="M1757" s="94">
        <f t="shared" ref="M1757:M1764" si="848">L1757*H1757</f>
        <v>324</v>
      </c>
      <c r="N1757" s="91">
        <v>213.84</v>
      </c>
      <c r="O1757" s="4">
        <f t="shared" si="846"/>
        <v>427.68</v>
      </c>
      <c r="P1757" s="9"/>
    </row>
    <row r="1758" spans="1:16" s="8" customFormat="1" ht="14.4" x14ac:dyDescent="0.25">
      <c r="A1758" s="35">
        <f>IF(I1758&lt;&gt;"",1+MAX($A$1:A1757),"")</f>
        <v>1265</v>
      </c>
      <c r="B1758" s="37" t="s">
        <v>1160</v>
      </c>
      <c r="C1758" s="37" t="s">
        <v>1160</v>
      </c>
      <c r="E1758" s="33" t="s">
        <v>1161</v>
      </c>
      <c r="F1758" s="6">
        <v>14</v>
      </c>
      <c r="G1758" s="1">
        <v>0</v>
      </c>
      <c r="H1758" s="2">
        <f t="shared" si="843"/>
        <v>14</v>
      </c>
      <c r="I1758" s="15" t="s">
        <v>35</v>
      </c>
      <c r="J1758" s="95">
        <v>112</v>
      </c>
      <c r="K1758" s="96">
        <f t="shared" si="847"/>
        <v>1568</v>
      </c>
      <c r="L1758" s="96">
        <v>350</v>
      </c>
      <c r="M1758" s="96">
        <f t="shared" si="848"/>
        <v>4900</v>
      </c>
      <c r="N1758" s="95">
        <v>462</v>
      </c>
      <c r="O1758" s="4">
        <f t="shared" si="846"/>
        <v>6468</v>
      </c>
      <c r="P1758" s="9"/>
    </row>
    <row r="1759" spans="1:16" s="8" customFormat="1" ht="14.4" x14ac:dyDescent="0.25">
      <c r="A1759" s="35">
        <f>IF(I1759&lt;&gt;"",1+MAX($A$1:A1758),"")</f>
        <v>1266</v>
      </c>
      <c r="B1759" s="37" t="s">
        <v>1160</v>
      </c>
      <c r="C1759" s="37" t="s">
        <v>1160</v>
      </c>
      <c r="E1759" s="33" t="s">
        <v>1131</v>
      </c>
      <c r="F1759" s="6">
        <v>2</v>
      </c>
      <c r="G1759" s="1">
        <v>0</v>
      </c>
      <c r="H1759" s="2">
        <f t="shared" si="843"/>
        <v>2</v>
      </c>
      <c r="I1759" s="15" t="s">
        <v>35</v>
      </c>
      <c r="J1759" s="3">
        <v>45.32</v>
      </c>
      <c r="K1759" s="40">
        <f t="shared" si="847"/>
        <v>90.64</v>
      </c>
      <c r="L1759" s="40">
        <v>103</v>
      </c>
      <c r="M1759" s="40">
        <f t="shared" si="848"/>
        <v>206</v>
      </c>
      <c r="N1759" s="3">
        <v>148.32</v>
      </c>
      <c r="O1759" s="4">
        <f t="shared" si="846"/>
        <v>296.64</v>
      </c>
      <c r="P1759" s="9"/>
    </row>
    <row r="1760" spans="1:16" s="8" customFormat="1" ht="14.4" x14ac:dyDescent="0.25">
      <c r="A1760" s="35">
        <f>IF(I1760&lt;&gt;"",1+MAX($A$1:A1759),"")</f>
        <v>1267</v>
      </c>
      <c r="B1760" s="37" t="s">
        <v>1160</v>
      </c>
      <c r="C1760" s="37" t="s">
        <v>1160</v>
      </c>
      <c r="E1760" s="33" t="s">
        <v>1132</v>
      </c>
      <c r="F1760" s="6">
        <v>1</v>
      </c>
      <c r="G1760" s="1">
        <v>0</v>
      </c>
      <c r="H1760" s="2">
        <f t="shared" si="843"/>
        <v>1</v>
      </c>
      <c r="I1760" s="15" t="s">
        <v>35</v>
      </c>
      <c r="J1760" s="3">
        <v>15.12</v>
      </c>
      <c r="K1760" s="40">
        <f t="shared" si="847"/>
        <v>15.12</v>
      </c>
      <c r="L1760" s="40">
        <v>36</v>
      </c>
      <c r="M1760" s="40">
        <f t="shared" si="848"/>
        <v>36</v>
      </c>
      <c r="N1760" s="3">
        <v>51.12</v>
      </c>
      <c r="O1760" s="4">
        <f t="shared" si="846"/>
        <v>51.12</v>
      </c>
      <c r="P1760" s="9"/>
    </row>
    <row r="1761" spans="1:16" s="8" customFormat="1" ht="14.4" x14ac:dyDescent="0.25">
      <c r="A1761" s="35">
        <f>IF(I1761&lt;&gt;"",1+MAX($A$1:A1760),"")</f>
        <v>1268</v>
      </c>
      <c r="B1761" s="37" t="s">
        <v>1160</v>
      </c>
      <c r="C1761" s="37" t="s">
        <v>1160</v>
      </c>
      <c r="E1761" s="33" t="s">
        <v>1133</v>
      </c>
      <c r="F1761" s="6">
        <v>6</v>
      </c>
      <c r="G1761" s="1">
        <v>0</v>
      </c>
      <c r="H1761" s="2">
        <f t="shared" si="843"/>
        <v>6</v>
      </c>
      <c r="I1761" s="15" t="s">
        <v>35</v>
      </c>
      <c r="J1761" s="91">
        <v>51.84</v>
      </c>
      <c r="K1761" s="94">
        <f t="shared" si="847"/>
        <v>311.04000000000002</v>
      </c>
      <c r="L1761" s="94">
        <v>162</v>
      </c>
      <c r="M1761" s="94">
        <f t="shared" si="848"/>
        <v>972</v>
      </c>
      <c r="N1761" s="91">
        <v>213.84</v>
      </c>
      <c r="O1761" s="4">
        <f t="shared" si="846"/>
        <v>1283.04</v>
      </c>
      <c r="P1761" s="9"/>
    </row>
    <row r="1762" spans="1:16" s="8" customFormat="1" ht="14.4" x14ac:dyDescent="0.25">
      <c r="A1762" s="35">
        <f>IF(I1762&lt;&gt;"",1+MAX($A$1:A1761),"")</f>
        <v>1269</v>
      </c>
      <c r="B1762" s="37" t="s">
        <v>1160</v>
      </c>
      <c r="C1762" s="37" t="s">
        <v>1160</v>
      </c>
      <c r="E1762" s="33" t="s">
        <v>1156</v>
      </c>
      <c r="F1762" s="6">
        <v>4</v>
      </c>
      <c r="G1762" s="1">
        <v>0</v>
      </c>
      <c r="H1762" s="2">
        <f t="shared" si="843"/>
        <v>4</v>
      </c>
      <c r="I1762" s="15" t="s">
        <v>35</v>
      </c>
      <c r="J1762" s="91">
        <v>176</v>
      </c>
      <c r="K1762" s="94">
        <f t="shared" si="847"/>
        <v>704</v>
      </c>
      <c r="L1762" s="94">
        <v>550</v>
      </c>
      <c r="M1762" s="94">
        <f t="shared" si="848"/>
        <v>2200</v>
      </c>
      <c r="N1762" s="91">
        <v>726</v>
      </c>
      <c r="O1762" s="4">
        <f t="shared" si="846"/>
        <v>2904</v>
      </c>
      <c r="P1762" s="9"/>
    </row>
    <row r="1763" spans="1:16" s="8" customFormat="1" ht="14.4" x14ac:dyDescent="0.25">
      <c r="A1763" s="35">
        <f>IF(I1763&lt;&gt;"",1+MAX($A$1:A1762),"")</f>
        <v>1270</v>
      </c>
      <c r="B1763" s="37" t="s">
        <v>1160</v>
      </c>
      <c r="C1763" s="37" t="s">
        <v>1160</v>
      </c>
      <c r="E1763" s="33" t="s">
        <v>1135</v>
      </c>
      <c r="F1763" s="6">
        <v>48.66</v>
      </c>
      <c r="G1763" s="1">
        <v>0.1</v>
      </c>
      <c r="H1763" s="2">
        <f t="shared" si="843"/>
        <v>53.526000000000003</v>
      </c>
      <c r="I1763" s="15" t="s">
        <v>28</v>
      </c>
      <c r="J1763" s="93">
        <v>2.88</v>
      </c>
      <c r="K1763" s="94">
        <f t="shared" si="847"/>
        <v>154.15487999999999</v>
      </c>
      <c r="L1763" s="94">
        <v>6.12</v>
      </c>
      <c r="M1763" s="94">
        <f t="shared" si="848"/>
        <v>327.57912000000005</v>
      </c>
      <c r="N1763" s="93">
        <v>9</v>
      </c>
      <c r="O1763" s="4">
        <f t="shared" si="846"/>
        <v>481.73400000000004</v>
      </c>
      <c r="P1763" s="9"/>
    </row>
    <row r="1764" spans="1:16" s="8" customFormat="1" ht="14.4" x14ac:dyDescent="0.25">
      <c r="A1764" s="35">
        <f>IF(I1764&lt;&gt;"",1+MAX($A$1:A1763),"")</f>
        <v>1271</v>
      </c>
      <c r="B1764" s="37" t="s">
        <v>1160</v>
      </c>
      <c r="C1764" s="37" t="s">
        <v>1160</v>
      </c>
      <c r="E1764" s="33" t="s">
        <v>1136</v>
      </c>
      <c r="F1764" s="6">
        <v>172.15</v>
      </c>
      <c r="G1764" s="1">
        <v>0.1</v>
      </c>
      <c r="H1764" s="2">
        <f t="shared" si="843"/>
        <v>189.36500000000001</v>
      </c>
      <c r="I1764" s="15" t="s">
        <v>28</v>
      </c>
      <c r="J1764" s="93">
        <v>2.88</v>
      </c>
      <c r="K1764" s="94">
        <f t="shared" si="847"/>
        <v>545.37120000000004</v>
      </c>
      <c r="L1764" s="94">
        <v>6.12</v>
      </c>
      <c r="M1764" s="94">
        <f t="shared" si="848"/>
        <v>1158.9138</v>
      </c>
      <c r="N1764" s="93">
        <v>9</v>
      </c>
      <c r="O1764" s="4">
        <f t="shared" si="846"/>
        <v>1704.2850000000001</v>
      </c>
      <c r="P1764" s="9"/>
    </row>
    <row r="1765" spans="1:16" s="8" customFormat="1" ht="14.4" x14ac:dyDescent="0.25">
      <c r="A1765" s="35" t="str">
        <f>IF(I1765&lt;&gt;"",1+MAX($A$1:A1764),"")</f>
        <v/>
      </c>
      <c r="B1765" s="37"/>
      <c r="C1765" s="37"/>
      <c r="E1765" s="33"/>
      <c r="F1765" s="6"/>
      <c r="G1765" s="1"/>
      <c r="H1765" s="2"/>
      <c r="I1765" s="15"/>
      <c r="J1765" s="3"/>
      <c r="K1765" s="40"/>
      <c r="L1765" s="40"/>
      <c r="M1765" s="40"/>
      <c r="N1765" s="3"/>
      <c r="O1765" s="4"/>
      <c r="P1765" s="9"/>
    </row>
    <row r="1766" spans="1:16" x14ac:dyDescent="0.25">
      <c r="A1766" s="35" t="str">
        <f>IF(I1766&lt;&gt;"",1+MAX($A$1:A1765),"")</f>
        <v/>
      </c>
      <c r="B1766" s="66"/>
      <c r="C1766" s="67"/>
      <c r="D1766" s="47"/>
      <c r="E1766" s="55" t="s">
        <v>1162</v>
      </c>
      <c r="F1766" s="6"/>
      <c r="G1766" s="1"/>
      <c r="H1766" s="2"/>
      <c r="I1766" s="15"/>
      <c r="J1766" s="40"/>
      <c r="K1766" s="40"/>
      <c r="L1766" s="40"/>
      <c r="M1766" s="40"/>
      <c r="N1766" s="3"/>
      <c r="O1766" s="4"/>
      <c r="P1766" s="9"/>
    </row>
    <row r="1767" spans="1:16" s="8" customFormat="1" ht="14.4" x14ac:dyDescent="0.25">
      <c r="A1767" s="35">
        <f>IF(I1767&lt;&gt;"",1+MAX($A$1:A1766),"")</f>
        <v>1272</v>
      </c>
      <c r="B1767" s="37" t="s">
        <v>1163</v>
      </c>
      <c r="C1767" s="37" t="s">
        <v>1163</v>
      </c>
      <c r="E1767" s="33" t="s">
        <v>1164</v>
      </c>
      <c r="F1767" s="6">
        <v>3</v>
      </c>
      <c r="G1767" s="1">
        <v>0</v>
      </c>
      <c r="H1767" s="2">
        <f t="shared" ref="H1767:H1769" si="849">F1767*(1+G1767)</f>
        <v>3</v>
      </c>
      <c r="I1767" s="15" t="s">
        <v>35</v>
      </c>
      <c r="J1767" s="91">
        <v>56.64</v>
      </c>
      <c r="K1767" s="94">
        <f t="shared" ref="K1767:K1768" si="850">J1767*H1767</f>
        <v>169.92000000000002</v>
      </c>
      <c r="L1767" s="94">
        <v>177</v>
      </c>
      <c r="M1767" s="94">
        <f t="shared" ref="M1767:M1768" si="851">L1767*H1767</f>
        <v>531</v>
      </c>
      <c r="N1767" s="91">
        <v>233.64</v>
      </c>
      <c r="O1767" s="4">
        <f t="shared" ref="O1767:O1769" si="852">N1767*H1767</f>
        <v>700.92</v>
      </c>
      <c r="P1767" s="9"/>
    </row>
    <row r="1768" spans="1:16" s="8" customFormat="1" ht="14.4" x14ac:dyDescent="0.25">
      <c r="A1768" s="35">
        <f>IF(I1768&lt;&gt;"",1+MAX($A$1:A1767),"")</f>
        <v>1273</v>
      </c>
      <c r="B1768" s="37" t="s">
        <v>1163</v>
      </c>
      <c r="C1768" s="37" t="s">
        <v>1163</v>
      </c>
      <c r="E1768" s="33" t="s">
        <v>1165</v>
      </c>
      <c r="F1768" s="6">
        <v>1</v>
      </c>
      <c r="G1768" s="1">
        <v>0</v>
      </c>
      <c r="H1768" s="2">
        <f t="shared" si="849"/>
        <v>1</v>
      </c>
      <c r="I1768" s="15" t="s">
        <v>35</v>
      </c>
      <c r="J1768" s="91">
        <v>407.04</v>
      </c>
      <c r="K1768" s="94">
        <f t="shared" si="850"/>
        <v>407.04</v>
      </c>
      <c r="L1768" s="94">
        <v>1272</v>
      </c>
      <c r="M1768" s="94">
        <f t="shared" si="851"/>
        <v>1272</v>
      </c>
      <c r="N1768" s="91">
        <v>1679.04</v>
      </c>
      <c r="O1768" s="4">
        <f t="shared" si="852"/>
        <v>1679.04</v>
      </c>
      <c r="P1768" s="9"/>
    </row>
    <row r="1769" spans="1:16" s="8" customFormat="1" ht="14.4" x14ac:dyDescent="0.25">
      <c r="A1769" s="35">
        <f>IF(I1769&lt;&gt;"",1+MAX($A$1:A1768),"")</f>
        <v>1274</v>
      </c>
      <c r="B1769" s="37" t="s">
        <v>1163</v>
      </c>
      <c r="C1769" s="37" t="s">
        <v>1163</v>
      </c>
      <c r="E1769" s="33" t="s">
        <v>1166</v>
      </c>
      <c r="F1769" s="6">
        <v>1</v>
      </c>
      <c r="G1769" s="1">
        <v>0</v>
      </c>
      <c r="H1769" s="2">
        <f t="shared" si="849"/>
        <v>1</v>
      </c>
      <c r="I1769" s="15" t="s">
        <v>35</v>
      </c>
      <c r="J1769" s="91">
        <v>47.36</v>
      </c>
      <c r="K1769" s="94">
        <f t="shared" ref="K1769" si="853">J1769*H1769</f>
        <v>47.36</v>
      </c>
      <c r="L1769" s="94">
        <v>148</v>
      </c>
      <c r="M1769" s="94">
        <f t="shared" ref="M1769" si="854">L1769*H1769</f>
        <v>148</v>
      </c>
      <c r="N1769" s="91">
        <v>195.36</v>
      </c>
      <c r="O1769" s="4">
        <f t="shared" si="852"/>
        <v>195.36</v>
      </c>
      <c r="P1769" s="9"/>
    </row>
    <row r="1770" spans="1:16" s="8" customFormat="1" ht="14.4" x14ac:dyDescent="0.25">
      <c r="A1770" s="35" t="str">
        <f>IF(I1770&lt;&gt;"",1+MAX($A$1:A1769),"")</f>
        <v/>
      </c>
      <c r="B1770" s="37"/>
      <c r="C1770" s="29"/>
      <c r="E1770" s="33"/>
      <c r="F1770" s="6"/>
      <c r="G1770" s="1"/>
      <c r="H1770" s="2"/>
      <c r="I1770" s="15"/>
      <c r="J1770" s="3"/>
      <c r="K1770" s="40"/>
      <c r="L1770" s="40"/>
      <c r="M1770" s="40"/>
      <c r="N1770" s="3"/>
      <c r="O1770" s="4"/>
      <c r="P1770" s="9"/>
    </row>
    <row r="1771" spans="1:16" x14ac:dyDescent="0.25">
      <c r="A1771" s="35" t="str">
        <f>IF(I1771&lt;&gt;"",1+MAX($A$1:A1770),"")</f>
        <v/>
      </c>
      <c r="B1771" s="66"/>
      <c r="C1771" s="67"/>
      <c r="D1771" s="47"/>
      <c r="E1771" s="55" t="s">
        <v>1167</v>
      </c>
      <c r="F1771" s="6"/>
      <c r="G1771" s="1"/>
      <c r="H1771" s="2"/>
      <c r="I1771" s="15"/>
      <c r="J1771" s="40"/>
      <c r="K1771" s="40"/>
      <c r="L1771" s="40"/>
      <c r="M1771" s="40"/>
      <c r="N1771" s="3"/>
      <c r="O1771" s="4"/>
      <c r="P1771" s="9"/>
    </row>
    <row r="1772" spans="1:16" s="8" customFormat="1" ht="14.4" x14ac:dyDescent="0.25">
      <c r="A1772" s="35">
        <f>IF(I1772&lt;&gt;"",1+MAX($A$1:A1771),"")</f>
        <v>1275</v>
      </c>
      <c r="B1772" s="37" t="s">
        <v>1163</v>
      </c>
      <c r="C1772" s="37" t="s">
        <v>1163</v>
      </c>
      <c r="E1772" s="33" t="s">
        <v>1168</v>
      </c>
      <c r="F1772" s="6">
        <v>1</v>
      </c>
      <c r="G1772" s="1">
        <v>0</v>
      </c>
      <c r="H1772" s="2">
        <f t="shared" ref="H1772:H1775" si="855">F1772*(1+G1772)</f>
        <v>1</v>
      </c>
      <c r="I1772" s="15" t="s">
        <v>35</v>
      </c>
      <c r="J1772" s="3">
        <v>550</v>
      </c>
      <c r="K1772" s="40">
        <f t="shared" ref="K1772:K1775" si="856">J1772*H1772</f>
        <v>550</v>
      </c>
      <c r="L1772" s="40">
        <v>650</v>
      </c>
      <c r="M1772" s="40">
        <f t="shared" ref="M1772:M1775" si="857">L1772*H1772</f>
        <v>650</v>
      </c>
      <c r="N1772" s="3">
        <v>1200</v>
      </c>
      <c r="O1772" s="4">
        <f t="shared" ref="O1772:O1775" si="858">N1772*H1772</f>
        <v>1200</v>
      </c>
      <c r="P1772" s="9"/>
    </row>
    <row r="1773" spans="1:16" s="8" customFormat="1" ht="14.4" x14ac:dyDescent="0.25">
      <c r="A1773" s="35">
        <f>IF(I1773&lt;&gt;"",1+MAX($A$1:A1772),"")</f>
        <v>1276</v>
      </c>
      <c r="B1773" s="37" t="s">
        <v>1163</v>
      </c>
      <c r="C1773" s="37" t="s">
        <v>1163</v>
      </c>
      <c r="E1773" s="33" t="s">
        <v>1169</v>
      </c>
      <c r="F1773" s="6">
        <v>1</v>
      </c>
      <c r="G1773" s="1">
        <v>0</v>
      </c>
      <c r="H1773" s="2">
        <f t="shared" si="855"/>
        <v>1</v>
      </c>
      <c r="I1773" s="15" t="s">
        <v>35</v>
      </c>
      <c r="J1773" s="3">
        <v>550</v>
      </c>
      <c r="K1773" s="40">
        <f t="shared" si="856"/>
        <v>550</v>
      </c>
      <c r="L1773" s="40">
        <v>650</v>
      </c>
      <c r="M1773" s="40">
        <f t="shared" si="857"/>
        <v>650</v>
      </c>
      <c r="N1773" s="3">
        <v>1200</v>
      </c>
      <c r="O1773" s="4">
        <f t="shared" si="858"/>
        <v>1200</v>
      </c>
      <c r="P1773" s="9"/>
    </row>
    <row r="1774" spans="1:16" s="8" customFormat="1" ht="14.4" x14ac:dyDescent="0.25">
      <c r="A1774" s="35">
        <f>IF(I1774&lt;&gt;"",1+MAX($A$1:A1773),"")</f>
        <v>1277</v>
      </c>
      <c r="B1774" s="37" t="s">
        <v>1163</v>
      </c>
      <c r="C1774" s="37" t="s">
        <v>1163</v>
      </c>
      <c r="E1774" s="33" t="s">
        <v>1170</v>
      </c>
      <c r="F1774" s="6">
        <v>1</v>
      </c>
      <c r="G1774" s="1">
        <v>0</v>
      </c>
      <c r="H1774" s="2">
        <f t="shared" si="855"/>
        <v>1</v>
      </c>
      <c r="I1774" s="15" t="s">
        <v>35</v>
      </c>
      <c r="J1774" s="3">
        <v>550</v>
      </c>
      <c r="K1774" s="40">
        <f t="shared" si="856"/>
        <v>550</v>
      </c>
      <c r="L1774" s="40">
        <v>450</v>
      </c>
      <c r="M1774" s="40">
        <f t="shared" si="857"/>
        <v>450</v>
      </c>
      <c r="N1774" s="3">
        <v>1000</v>
      </c>
      <c r="O1774" s="4">
        <f t="shared" si="858"/>
        <v>1000</v>
      </c>
      <c r="P1774" s="9"/>
    </row>
    <row r="1775" spans="1:16" s="8" customFormat="1" ht="14.4" x14ac:dyDescent="0.25">
      <c r="A1775" s="35">
        <f>IF(I1775&lt;&gt;"",1+MAX($A$1:A1774),"")</f>
        <v>1278</v>
      </c>
      <c r="B1775" s="37" t="s">
        <v>1163</v>
      </c>
      <c r="C1775" s="37" t="s">
        <v>1163</v>
      </c>
      <c r="E1775" s="33" t="s">
        <v>1171</v>
      </c>
      <c r="F1775" s="6">
        <v>1</v>
      </c>
      <c r="G1775" s="1">
        <v>0</v>
      </c>
      <c r="H1775" s="2">
        <f t="shared" si="855"/>
        <v>1</v>
      </c>
      <c r="I1775" s="15" t="s">
        <v>35</v>
      </c>
      <c r="J1775" s="3">
        <v>550</v>
      </c>
      <c r="K1775" s="40">
        <f t="shared" si="856"/>
        <v>550</v>
      </c>
      <c r="L1775" s="40">
        <v>650</v>
      </c>
      <c r="M1775" s="40">
        <f t="shared" si="857"/>
        <v>650</v>
      </c>
      <c r="N1775" s="3">
        <v>1200</v>
      </c>
      <c r="O1775" s="4">
        <f t="shared" si="858"/>
        <v>1200</v>
      </c>
      <c r="P1775" s="9"/>
    </row>
    <row r="1776" spans="1:16" ht="16.2" thickBot="1" x14ac:dyDescent="0.3">
      <c r="A1776" s="35" t="str">
        <f>IF(I1776&lt;&gt;"",1+MAX($A$1:A1775),"")</f>
        <v/>
      </c>
      <c r="B1776" s="66"/>
      <c r="C1776" s="67"/>
      <c r="D1776" s="23"/>
      <c r="E1776" s="24"/>
      <c r="F1776" s="56"/>
      <c r="G1776" s="8"/>
      <c r="H1776" s="8"/>
      <c r="J1776" s="40"/>
      <c r="K1776" s="40"/>
      <c r="L1776" s="40"/>
      <c r="M1776" s="40"/>
      <c r="N1776" s="8"/>
      <c r="O1776" s="8"/>
      <c r="P1776" s="9"/>
    </row>
    <row r="1777" spans="1:16" ht="16.2" thickBot="1" x14ac:dyDescent="0.3">
      <c r="A1777" s="127" t="str">
        <f>IF(I1777&lt;&gt;"",1+MAX($A$1:A1776),"")</f>
        <v/>
      </c>
      <c r="B1777" s="128"/>
      <c r="C1777" s="128"/>
      <c r="D1777" s="128" t="s">
        <v>99</v>
      </c>
      <c r="E1777" s="129" t="s">
        <v>48</v>
      </c>
      <c r="F1777" s="130"/>
      <c r="G1777" s="131"/>
      <c r="H1777" s="131"/>
      <c r="I1777" s="131"/>
      <c r="J1777" s="131"/>
      <c r="K1777" s="131"/>
      <c r="L1777" s="131"/>
      <c r="M1777" s="131"/>
      <c r="N1777" s="131"/>
      <c r="O1777" s="131"/>
      <c r="P1777" s="132">
        <f>SUM(O1780:O1797)</f>
        <v>327070.36592592596</v>
      </c>
    </row>
    <row r="1778" spans="1:16" s="5" customFormat="1" ht="15" x14ac:dyDescent="0.25">
      <c r="A1778" s="35" t="str">
        <f>IF(I1778&lt;&gt;"",1+MAX($A$1:A1777),"")</f>
        <v/>
      </c>
      <c r="B1778" s="71"/>
      <c r="C1778" s="72"/>
      <c r="D1778" s="8"/>
      <c r="E1778" s="54"/>
      <c r="F1778" s="6"/>
      <c r="G1778" s="1"/>
      <c r="H1778" s="2"/>
      <c r="I1778" s="15"/>
      <c r="J1778" s="40"/>
      <c r="K1778" s="40"/>
      <c r="L1778" s="40"/>
      <c r="M1778" s="40"/>
      <c r="N1778" s="3"/>
      <c r="O1778" s="4"/>
      <c r="P1778" s="9"/>
    </row>
    <row r="1779" spans="1:16" s="5" customFormat="1" x14ac:dyDescent="0.25">
      <c r="A1779" s="35" t="str">
        <f>IF(I1779&lt;&gt;"",1+MAX($A$1:A1778),"")</f>
        <v/>
      </c>
      <c r="B1779" s="71"/>
      <c r="C1779" s="72"/>
      <c r="D1779" s="73"/>
      <c r="E1779" s="74" t="s">
        <v>100</v>
      </c>
      <c r="F1779" s="6"/>
      <c r="G1779" s="1"/>
      <c r="H1779" s="2"/>
      <c r="I1779" s="15"/>
      <c r="J1779" s="40"/>
      <c r="K1779" s="40"/>
      <c r="L1779" s="40"/>
      <c r="M1779" s="40"/>
      <c r="N1779" s="3"/>
      <c r="O1779" s="4"/>
      <c r="P1779" s="9"/>
    </row>
    <row r="1780" spans="1:16" s="5" customFormat="1" ht="15" x14ac:dyDescent="0.25">
      <c r="A1780" s="35" t="str">
        <f>IF(I1780&lt;&gt;"",1+MAX($A$1:A1779),"")</f>
        <v/>
      </c>
      <c r="B1780" s="71"/>
      <c r="C1780" s="72"/>
      <c r="D1780" s="8"/>
      <c r="E1780" s="54"/>
      <c r="F1780" s="6"/>
      <c r="G1780" s="1"/>
      <c r="H1780" s="2"/>
      <c r="I1780" s="15"/>
      <c r="J1780" s="40"/>
      <c r="K1780" s="40"/>
      <c r="L1780" s="40"/>
      <c r="M1780" s="40"/>
      <c r="N1780" s="3"/>
      <c r="O1780" s="4"/>
      <c r="P1780" s="9"/>
    </row>
    <row r="1781" spans="1:16" s="8" customFormat="1" ht="27.75" customHeight="1" x14ac:dyDescent="0.25">
      <c r="A1781" s="35">
        <f>IF(I1781&lt;&gt;"",1+MAX($A$1:A1780),"")</f>
        <v>1279</v>
      </c>
      <c r="B1781" s="37" t="s">
        <v>605</v>
      </c>
      <c r="C1781" s="37" t="s">
        <v>605</v>
      </c>
      <c r="E1781" s="33" t="s">
        <v>599</v>
      </c>
      <c r="F1781" s="6">
        <v>1095.3066666666666</v>
      </c>
      <c r="G1781" s="1">
        <v>0.1</v>
      </c>
      <c r="H1781" s="2">
        <f t="shared" ref="H1781:H1786" si="859">F1781*(1+G1781)</f>
        <v>1204.8373333333334</v>
      </c>
      <c r="I1781" s="15" t="s">
        <v>41</v>
      </c>
      <c r="J1781" s="3">
        <v>110</v>
      </c>
      <c r="K1781" s="40">
        <f t="shared" ref="K1781:K1786" si="860">J1781*H1781</f>
        <v>132532.10666666666</v>
      </c>
      <c r="L1781" s="40">
        <v>0</v>
      </c>
      <c r="M1781" s="40">
        <f t="shared" ref="M1781:M1786" si="861">L1781*H1781</f>
        <v>0</v>
      </c>
      <c r="N1781" s="3">
        <v>110</v>
      </c>
      <c r="O1781" s="4">
        <f t="shared" ref="O1781:O1786" si="862">N1781*H1781</f>
        <v>132532.10666666666</v>
      </c>
      <c r="P1781" s="9"/>
    </row>
    <row r="1782" spans="1:16" s="8" customFormat="1" ht="27.75" customHeight="1" x14ac:dyDescent="0.25">
      <c r="A1782" s="35">
        <f>IF(I1782&lt;&gt;"",1+MAX($A$1:A1781),"")</f>
        <v>1280</v>
      </c>
      <c r="B1782" s="37" t="s">
        <v>613</v>
      </c>
      <c r="C1782" s="37" t="s">
        <v>613</v>
      </c>
      <c r="E1782" s="33" t="s">
        <v>600</v>
      </c>
      <c r="F1782" s="6">
        <v>147.22222222222223</v>
      </c>
      <c r="G1782" s="1">
        <v>0.1</v>
      </c>
      <c r="H1782" s="2">
        <f t="shared" ref="H1782" si="863">F1782*(1+G1782)</f>
        <v>161.94444444444446</v>
      </c>
      <c r="I1782" s="15" t="s">
        <v>41</v>
      </c>
      <c r="J1782" s="3">
        <v>110</v>
      </c>
      <c r="K1782" s="40">
        <f t="shared" ref="K1782" si="864">J1782*H1782</f>
        <v>17813.888888888891</v>
      </c>
      <c r="L1782" s="40">
        <v>0</v>
      </c>
      <c r="M1782" s="40">
        <f t="shared" ref="M1782" si="865">L1782*H1782</f>
        <v>0</v>
      </c>
      <c r="N1782" s="3">
        <v>110</v>
      </c>
      <c r="O1782" s="4">
        <f t="shared" ref="O1782" si="866">N1782*H1782</f>
        <v>17813.888888888891</v>
      </c>
      <c r="P1782" s="9"/>
    </row>
    <row r="1783" spans="1:16" s="8" customFormat="1" ht="27.75" customHeight="1" x14ac:dyDescent="0.25">
      <c r="A1783" s="35" t="str">
        <f>IF(I1783&lt;&gt;"",1+MAX($A$1:A1782),"")</f>
        <v/>
      </c>
      <c r="B1783" s="37"/>
      <c r="C1783" s="37"/>
      <c r="E1783" s="33"/>
      <c r="F1783" s="6"/>
      <c r="G1783" s="1"/>
      <c r="H1783" s="2"/>
      <c r="I1783" s="15"/>
      <c r="J1783" s="3"/>
      <c r="K1783" s="40"/>
      <c r="L1783" s="40"/>
      <c r="M1783" s="40"/>
      <c r="N1783" s="3"/>
      <c r="O1783" s="4"/>
      <c r="P1783" s="9"/>
    </row>
    <row r="1784" spans="1:16" s="8" customFormat="1" ht="27.75" customHeight="1" x14ac:dyDescent="0.25">
      <c r="A1784" s="35">
        <f>IF(I1784&lt;&gt;"",1+MAX($A$1:A1783),"")</f>
        <v>1281</v>
      </c>
      <c r="B1784" s="37" t="s">
        <v>605</v>
      </c>
      <c r="C1784" s="37" t="s">
        <v>605</v>
      </c>
      <c r="E1784" s="33" t="s">
        <v>1219</v>
      </c>
      <c r="F1784" s="6">
        <v>98.925925925925924</v>
      </c>
      <c r="G1784" s="1">
        <v>0.1</v>
      </c>
      <c r="H1784" s="2">
        <f t="shared" ref="H1784" si="867">F1784*(1+G1784)</f>
        <v>108.81851851851853</v>
      </c>
      <c r="I1784" s="15" t="s">
        <v>41</v>
      </c>
      <c r="J1784" s="3">
        <v>35</v>
      </c>
      <c r="K1784" s="40">
        <f t="shared" ref="K1784" si="868">J1784*H1784</f>
        <v>3808.6481481481487</v>
      </c>
      <c r="L1784" s="40">
        <v>0</v>
      </c>
      <c r="M1784" s="40">
        <f t="shared" ref="M1784" si="869">L1784*H1784</f>
        <v>0</v>
      </c>
      <c r="N1784" s="3">
        <v>35</v>
      </c>
      <c r="O1784" s="4">
        <f t="shared" ref="O1784" si="870">N1784*H1784</f>
        <v>3808.6481481481487</v>
      </c>
      <c r="P1784" s="9"/>
    </row>
    <row r="1785" spans="1:16" s="8" customFormat="1" ht="25.5" customHeight="1" x14ac:dyDescent="0.25">
      <c r="A1785" s="35">
        <f>IF(I1785&lt;&gt;"",1+MAX($A$1:A1784),"")</f>
        <v>1282</v>
      </c>
      <c r="B1785" s="37" t="s">
        <v>613</v>
      </c>
      <c r="C1785" s="37" t="s">
        <v>613</v>
      </c>
      <c r="E1785" s="33" t="s">
        <v>101</v>
      </c>
      <c r="F1785" s="6">
        <v>134</v>
      </c>
      <c r="G1785" s="1">
        <v>0.1</v>
      </c>
      <c r="H1785" s="2">
        <f t="shared" si="859"/>
        <v>147.4</v>
      </c>
      <c r="I1785" s="15" t="s">
        <v>41</v>
      </c>
      <c r="J1785" s="3">
        <v>35</v>
      </c>
      <c r="K1785" s="40">
        <f t="shared" si="860"/>
        <v>5159</v>
      </c>
      <c r="L1785" s="40">
        <v>0</v>
      </c>
      <c r="M1785" s="40">
        <f t="shared" si="861"/>
        <v>0</v>
      </c>
      <c r="N1785" s="3">
        <v>35</v>
      </c>
      <c r="O1785" s="4">
        <f t="shared" si="862"/>
        <v>5159</v>
      </c>
      <c r="P1785" s="9"/>
    </row>
    <row r="1786" spans="1:16" s="8" customFormat="1" ht="27.75" customHeight="1" x14ac:dyDescent="0.25">
      <c r="A1786" s="35">
        <f>IF(I1786&lt;&gt;"",1+MAX($A$1:A1785),"")</f>
        <v>1283</v>
      </c>
      <c r="B1786" s="37" t="s">
        <v>605</v>
      </c>
      <c r="C1786" s="37" t="s">
        <v>605</v>
      </c>
      <c r="E1786" s="33" t="s">
        <v>601</v>
      </c>
      <c r="F1786" s="6">
        <v>145.88888888888889</v>
      </c>
      <c r="G1786" s="1">
        <v>0.1</v>
      </c>
      <c r="H1786" s="2">
        <f t="shared" si="859"/>
        <v>160.47777777777779</v>
      </c>
      <c r="I1786" s="15" t="s">
        <v>41</v>
      </c>
      <c r="J1786" s="3">
        <v>35</v>
      </c>
      <c r="K1786" s="40">
        <f t="shared" si="860"/>
        <v>5616.7222222222226</v>
      </c>
      <c r="L1786" s="40">
        <v>0</v>
      </c>
      <c r="M1786" s="40">
        <f t="shared" si="861"/>
        <v>0</v>
      </c>
      <c r="N1786" s="3">
        <v>35</v>
      </c>
      <c r="O1786" s="4">
        <f t="shared" si="862"/>
        <v>5616.7222222222226</v>
      </c>
      <c r="P1786" s="9"/>
    </row>
    <row r="1787" spans="1:16" s="5" customFormat="1" ht="15" x14ac:dyDescent="0.25">
      <c r="A1787" s="35" t="str">
        <f>IF(I1787&lt;&gt;"",1+MAX($A$1:A1786),"")</f>
        <v/>
      </c>
      <c r="B1787" s="71"/>
      <c r="C1787" s="72"/>
      <c r="D1787" s="8"/>
      <c r="E1787" s="54"/>
      <c r="F1787" s="6"/>
      <c r="G1787" s="1"/>
      <c r="H1787" s="2"/>
      <c r="I1787" s="15"/>
      <c r="J1787" s="3"/>
      <c r="K1787" s="40"/>
      <c r="L1787" s="40"/>
      <c r="M1787" s="40"/>
      <c r="N1787" s="3"/>
      <c r="O1787" s="4"/>
      <c r="P1787" s="9"/>
    </row>
    <row r="1788" spans="1:16" s="5" customFormat="1" x14ac:dyDescent="0.25">
      <c r="A1788" s="35" t="str">
        <f>IF(I1788&lt;&gt;"",1+MAX($A$1:A1787),"")</f>
        <v/>
      </c>
      <c r="B1788" s="71"/>
      <c r="C1788" s="72"/>
      <c r="D1788" s="73"/>
      <c r="E1788" s="74" t="s">
        <v>102</v>
      </c>
      <c r="F1788" s="6"/>
      <c r="G1788" s="1"/>
      <c r="H1788" s="2"/>
      <c r="I1788" s="15"/>
      <c r="J1788" s="3"/>
      <c r="K1788" s="40"/>
      <c r="L1788" s="40"/>
      <c r="M1788" s="40"/>
      <c r="N1788" s="3"/>
      <c r="O1788" s="4"/>
      <c r="P1788" s="9"/>
    </row>
    <row r="1789" spans="1:16" s="5" customFormat="1" ht="15" x14ac:dyDescent="0.25">
      <c r="A1789" s="35" t="str">
        <f>IF(I1789&lt;&gt;"",1+MAX($A$1:A1788),"")</f>
        <v/>
      </c>
      <c r="B1789" s="71"/>
      <c r="C1789" s="72"/>
      <c r="D1789" s="8"/>
      <c r="E1789" s="54"/>
      <c r="F1789" s="6"/>
      <c r="G1789" s="1"/>
      <c r="H1789" s="2"/>
      <c r="I1789" s="15"/>
      <c r="J1789" s="3"/>
      <c r="K1789" s="40"/>
      <c r="L1789" s="40"/>
      <c r="M1789" s="40"/>
      <c r="N1789" s="3"/>
      <c r="O1789" s="4"/>
      <c r="P1789" s="9"/>
    </row>
    <row r="1790" spans="1:16" s="8" customFormat="1" ht="25.5" customHeight="1" x14ac:dyDescent="0.25">
      <c r="A1790" s="35">
        <f>IF(I1790&lt;&gt;"",1+MAX($A$1:A1789),"")</f>
        <v>1284</v>
      </c>
      <c r="B1790" s="37" t="s">
        <v>612</v>
      </c>
      <c r="C1790" s="37" t="s">
        <v>612</v>
      </c>
      <c r="E1790" s="33" t="s">
        <v>1220</v>
      </c>
      <c r="F1790" s="6">
        <v>290</v>
      </c>
      <c r="G1790" s="1">
        <v>0.1</v>
      </c>
      <c r="H1790" s="2">
        <f>F1790*(1+G1790)</f>
        <v>319</v>
      </c>
      <c r="I1790" s="15" t="s">
        <v>41</v>
      </c>
      <c r="J1790" s="3">
        <v>110</v>
      </c>
      <c r="K1790" s="40">
        <f t="shared" ref="K1790:K1792" si="871">J1790*H1790</f>
        <v>35090</v>
      </c>
      <c r="L1790" s="40">
        <v>0</v>
      </c>
      <c r="M1790" s="40">
        <f t="shared" ref="M1790:M1792" si="872">L1790*H1790</f>
        <v>0</v>
      </c>
      <c r="N1790" s="3">
        <v>110</v>
      </c>
      <c r="O1790" s="4">
        <f t="shared" ref="O1790:O1792" si="873">N1790*H1790</f>
        <v>35090</v>
      </c>
      <c r="P1790" s="9"/>
    </row>
    <row r="1791" spans="1:16" s="8" customFormat="1" ht="25.5" customHeight="1" x14ac:dyDescent="0.25">
      <c r="A1791" s="35">
        <f>IF(I1791&lt;&gt;"",1+MAX($A$1:A1790),"")</f>
        <v>1285</v>
      </c>
      <c r="B1791" s="37" t="s">
        <v>612</v>
      </c>
      <c r="C1791" s="37" t="s">
        <v>612</v>
      </c>
      <c r="E1791" s="33" t="s">
        <v>545</v>
      </c>
      <c r="F1791" s="6">
        <v>680</v>
      </c>
      <c r="G1791" s="1">
        <v>0.1</v>
      </c>
      <c r="H1791" s="2">
        <f t="shared" ref="H1791:H1792" si="874">F1791*(1+G1791)</f>
        <v>748.00000000000011</v>
      </c>
      <c r="I1791" s="15" t="s">
        <v>41</v>
      </c>
      <c r="J1791" s="3">
        <v>110</v>
      </c>
      <c r="K1791" s="40">
        <f t="shared" si="871"/>
        <v>82280.000000000015</v>
      </c>
      <c r="L1791" s="40">
        <v>0</v>
      </c>
      <c r="M1791" s="40">
        <f t="shared" si="872"/>
        <v>0</v>
      </c>
      <c r="N1791" s="3">
        <v>110</v>
      </c>
      <c r="O1791" s="4">
        <f t="shared" si="873"/>
        <v>82280.000000000015</v>
      </c>
      <c r="P1791" s="9"/>
    </row>
    <row r="1792" spans="1:16" s="8" customFormat="1" ht="25.5" customHeight="1" x14ac:dyDescent="0.25">
      <c r="A1792" s="35">
        <f>IF(I1792&lt;&gt;"",1+MAX($A$1:A1791),"")</f>
        <v>1286</v>
      </c>
      <c r="B1792" s="37" t="s">
        <v>612</v>
      </c>
      <c r="C1792" s="37" t="s">
        <v>612</v>
      </c>
      <c r="E1792" s="33" t="s">
        <v>1221</v>
      </c>
      <c r="F1792" s="6">
        <v>295</v>
      </c>
      <c r="G1792" s="1">
        <v>0.1</v>
      </c>
      <c r="H1792" s="2">
        <f t="shared" si="874"/>
        <v>324.5</v>
      </c>
      <c r="I1792" s="15" t="s">
        <v>41</v>
      </c>
      <c r="J1792" s="3">
        <v>35</v>
      </c>
      <c r="K1792" s="40">
        <f t="shared" si="871"/>
        <v>11357.5</v>
      </c>
      <c r="L1792" s="40">
        <v>0</v>
      </c>
      <c r="M1792" s="40">
        <f t="shared" si="872"/>
        <v>0</v>
      </c>
      <c r="N1792" s="3">
        <v>35</v>
      </c>
      <c r="O1792" s="4">
        <f t="shared" si="873"/>
        <v>11357.5</v>
      </c>
      <c r="P1792" s="9"/>
    </row>
    <row r="1793" spans="1:16" s="5" customFormat="1" ht="15" x14ac:dyDescent="0.25">
      <c r="A1793" s="35" t="str">
        <f>IF(I1793&lt;&gt;"",1+MAX($A$1:A1792),"")</f>
        <v/>
      </c>
      <c r="B1793" s="71"/>
      <c r="C1793" s="72"/>
      <c r="D1793" s="8"/>
      <c r="E1793" s="54"/>
      <c r="F1793" s="6"/>
      <c r="G1793" s="1"/>
      <c r="H1793" s="2"/>
      <c r="I1793" s="15"/>
      <c r="J1793" s="40"/>
      <c r="K1793" s="40"/>
      <c r="L1793" s="40"/>
      <c r="M1793" s="40"/>
      <c r="N1793" s="3"/>
      <c r="O1793" s="4"/>
      <c r="P1793" s="9"/>
    </row>
    <row r="1794" spans="1:16" s="5" customFormat="1" x14ac:dyDescent="0.25">
      <c r="A1794" s="35" t="str">
        <f>IF(I1794&lt;&gt;"",1+MAX($A$1:A1793),"")</f>
        <v/>
      </c>
      <c r="B1794" s="71"/>
      <c r="C1794" s="72"/>
      <c r="D1794" s="73"/>
      <c r="E1794" s="74" t="s">
        <v>104</v>
      </c>
      <c r="F1794" s="6"/>
      <c r="G1794" s="1"/>
      <c r="H1794" s="2"/>
      <c r="I1794" s="15"/>
      <c r="J1794" s="40"/>
      <c r="K1794" s="40"/>
      <c r="L1794" s="40"/>
      <c r="M1794" s="40"/>
      <c r="N1794" s="3"/>
      <c r="O1794" s="4"/>
      <c r="P1794" s="9"/>
    </row>
    <row r="1795" spans="1:16" s="5" customFormat="1" ht="15" x14ac:dyDescent="0.25">
      <c r="A1795" s="35" t="str">
        <f>IF(I1795&lt;&gt;"",1+MAX($A$1:A1794),"")</f>
        <v/>
      </c>
      <c r="B1795" s="71"/>
      <c r="C1795" s="72"/>
      <c r="D1795" s="8"/>
      <c r="E1795" s="54"/>
      <c r="F1795" s="6"/>
      <c r="G1795" s="1"/>
      <c r="H1795" s="2"/>
      <c r="I1795" s="15"/>
      <c r="J1795" s="40"/>
      <c r="K1795" s="40"/>
      <c r="L1795" s="40"/>
      <c r="M1795" s="40"/>
      <c r="N1795" s="3"/>
      <c r="O1795" s="4"/>
      <c r="P1795" s="9"/>
    </row>
    <row r="1796" spans="1:16" s="8" customFormat="1" ht="25.5" customHeight="1" x14ac:dyDescent="0.25">
      <c r="A1796" s="35">
        <f>IF(I1796&lt;&gt;"",1+MAX($A$1:A1795),"")</f>
        <v>1287</v>
      </c>
      <c r="B1796" s="37" t="s">
        <v>612</v>
      </c>
      <c r="C1796" s="37" t="s">
        <v>612</v>
      </c>
      <c r="E1796" s="33" t="s">
        <v>105</v>
      </c>
      <c r="F1796" s="6">
        <f>F1790+F1791-F1792</f>
        <v>675</v>
      </c>
      <c r="G1796" s="1">
        <v>0.1</v>
      </c>
      <c r="H1796" s="2">
        <f>F1796*(1+G1796)</f>
        <v>742.50000000000011</v>
      </c>
      <c r="I1796" s="15" t="s">
        <v>41</v>
      </c>
      <c r="J1796" s="95">
        <v>33.75</v>
      </c>
      <c r="K1796" s="96">
        <f>J1796*H1796</f>
        <v>25059.375000000004</v>
      </c>
      <c r="L1796" s="96">
        <v>11.25</v>
      </c>
      <c r="M1796" s="96">
        <f>L1796*H1796</f>
        <v>8353.1250000000018</v>
      </c>
      <c r="N1796" s="95">
        <v>45</v>
      </c>
      <c r="O1796" s="4">
        <f t="shared" ref="O1796" si="875">N1796*H1796</f>
        <v>33412.500000000007</v>
      </c>
      <c r="P1796" s="9"/>
    </row>
    <row r="1797" spans="1:16" customFormat="1" ht="16.2" thickBot="1" x14ac:dyDescent="0.35">
      <c r="A1797" s="35" t="str">
        <f>IF(I1797&lt;&gt;"",1+MAX($A$1:A1796),"")</f>
        <v/>
      </c>
      <c r="B1797" s="37"/>
      <c r="C1797" s="37"/>
      <c r="D1797" s="8"/>
      <c r="E1797" s="45"/>
      <c r="F1797" s="6"/>
      <c r="G1797" s="1"/>
      <c r="H1797" s="6"/>
      <c r="I1797" s="15"/>
      <c r="J1797" s="15"/>
      <c r="K1797" s="15"/>
      <c r="L1797" s="15"/>
      <c r="M1797" s="15"/>
      <c r="N1797" s="3"/>
      <c r="O1797" s="4"/>
      <c r="P1797" s="46"/>
    </row>
    <row r="1798" spans="1:16" ht="16.2" thickBot="1" x14ac:dyDescent="0.3">
      <c r="A1798" s="127" t="str">
        <f>IF(I1798&lt;&gt;"",1+MAX($A$1:A1797),"")</f>
        <v/>
      </c>
      <c r="B1798" s="128"/>
      <c r="C1798" s="128"/>
      <c r="D1798" s="128" t="s">
        <v>106</v>
      </c>
      <c r="E1798" s="129" t="s">
        <v>49</v>
      </c>
      <c r="F1798" s="130"/>
      <c r="G1798" s="131"/>
      <c r="H1798" s="131"/>
      <c r="I1798" s="131"/>
      <c r="J1798" s="131"/>
      <c r="K1798" s="131"/>
      <c r="L1798" s="131"/>
      <c r="M1798" s="131"/>
      <c r="N1798" s="131"/>
      <c r="O1798" s="131"/>
      <c r="P1798" s="132">
        <f>SUM(O1803:O1874)</f>
        <v>170401.4184120518</v>
      </c>
    </row>
    <row r="1799" spans="1:16" s="5" customFormat="1" x14ac:dyDescent="0.25">
      <c r="A1799" s="35" t="str">
        <f>IF(I1799&lt;&gt;"",1+MAX($A$1:A1798),"")</f>
        <v/>
      </c>
      <c r="B1799" s="71"/>
      <c r="C1799" s="72"/>
      <c r="D1799" s="23"/>
      <c r="E1799" s="24"/>
      <c r="F1799" s="56"/>
      <c r="G1799" s="8"/>
      <c r="H1799" s="8"/>
      <c r="I1799" s="8"/>
      <c r="J1799" s="40"/>
      <c r="K1799" s="40"/>
      <c r="L1799" s="40"/>
      <c r="M1799" s="40"/>
      <c r="N1799" s="8"/>
      <c r="O1799" s="8"/>
      <c r="P1799" s="9"/>
    </row>
    <row r="1800" spans="1:16" s="5" customFormat="1" x14ac:dyDescent="0.25">
      <c r="A1800" s="35" t="str">
        <f>IF(I1800&lt;&gt;"",1+MAX($A$1:A1799),"")</f>
        <v/>
      </c>
      <c r="B1800" s="71"/>
      <c r="C1800" s="72"/>
      <c r="D1800" s="48"/>
      <c r="E1800" s="49" t="s">
        <v>107</v>
      </c>
      <c r="F1800" s="56"/>
      <c r="G1800" s="8"/>
      <c r="H1800" s="8"/>
      <c r="I1800" s="8"/>
      <c r="J1800" s="40"/>
      <c r="K1800" s="40"/>
      <c r="L1800" s="40"/>
      <c r="M1800" s="40"/>
      <c r="N1800" s="8"/>
      <c r="O1800" s="8"/>
      <c r="P1800" s="9"/>
    </row>
    <row r="1801" spans="1:16" s="5" customFormat="1" ht="15" x14ac:dyDescent="0.25">
      <c r="A1801" s="35" t="str">
        <f>IF(I1801&lt;&gt;"",1+MAX($A$1:A1800),"")</f>
        <v/>
      </c>
      <c r="B1801" s="71"/>
      <c r="C1801" s="72"/>
      <c r="D1801" s="8"/>
      <c r="E1801" s="54"/>
      <c r="F1801" s="6"/>
      <c r="G1801" s="1"/>
      <c r="H1801" s="2"/>
      <c r="I1801" s="15"/>
      <c r="J1801" s="40"/>
      <c r="K1801" s="40"/>
      <c r="L1801" s="40"/>
      <c r="M1801" s="40"/>
      <c r="N1801" s="3"/>
      <c r="O1801" s="4"/>
      <c r="P1801" s="9"/>
    </row>
    <row r="1802" spans="1:16" s="5" customFormat="1" x14ac:dyDescent="0.25">
      <c r="A1802" s="35" t="str">
        <f>IF(I1802&lt;&gt;"",1+MAX($A$1:A1801),"")</f>
        <v/>
      </c>
      <c r="B1802" s="71"/>
      <c r="C1802" s="72"/>
      <c r="D1802" s="73"/>
      <c r="E1802" s="74" t="s">
        <v>546</v>
      </c>
      <c r="F1802" s="6"/>
      <c r="G1802" s="1"/>
      <c r="H1802" s="2"/>
      <c r="I1802" s="15"/>
      <c r="J1802" s="40"/>
      <c r="K1802" s="40"/>
      <c r="L1802" s="40"/>
      <c r="M1802" s="40"/>
      <c r="N1802" s="3"/>
      <c r="O1802" s="4"/>
      <c r="P1802" s="9"/>
    </row>
    <row r="1803" spans="1:16" s="5" customFormat="1" ht="15" x14ac:dyDescent="0.25">
      <c r="A1803" s="35" t="str">
        <f>IF(I1803&lt;&gt;"",1+MAX($A$1:A1802),"")</f>
        <v/>
      </c>
      <c r="B1803" s="71"/>
      <c r="C1803" s="72"/>
      <c r="D1803" s="8"/>
      <c r="E1803" s="54"/>
      <c r="F1803" s="6"/>
      <c r="G1803" s="1"/>
      <c r="H1803" s="2"/>
      <c r="I1803" s="15"/>
      <c r="J1803" s="40"/>
      <c r="K1803" s="40"/>
      <c r="L1803" s="40"/>
      <c r="M1803" s="40"/>
      <c r="N1803" s="3"/>
      <c r="O1803" s="4"/>
      <c r="P1803" s="9"/>
    </row>
    <row r="1804" spans="1:16" s="8" customFormat="1" ht="25.5" customHeight="1" x14ac:dyDescent="0.25">
      <c r="A1804" s="35">
        <f>IF(I1804&lt;&gt;"",1+MAX($A$1:A1803),"")</f>
        <v>1288</v>
      </c>
      <c r="B1804" s="37" t="s">
        <v>614</v>
      </c>
      <c r="C1804" s="37" t="s">
        <v>615</v>
      </c>
      <c r="E1804" s="33" t="s">
        <v>547</v>
      </c>
      <c r="F1804" s="6">
        <v>744.76</v>
      </c>
      <c r="G1804" s="1">
        <v>0.1</v>
      </c>
      <c r="H1804" s="2">
        <f>F1804*(1+G1804)</f>
        <v>819.2360000000001</v>
      </c>
      <c r="I1804" s="15" t="s">
        <v>27</v>
      </c>
      <c r="J1804" s="95">
        <v>14.96</v>
      </c>
      <c r="K1804" s="96">
        <f t="shared" ref="K1804:K1806" si="876">J1804*H1804</f>
        <v>12255.770560000003</v>
      </c>
      <c r="L1804" s="96">
        <v>7.04</v>
      </c>
      <c r="M1804" s="40">
        <f t="shared" ref="M1804:M1805" si="877">L1804*H1804</f>
        <v>5767.421440000001</v>
      </c>
      <c r="N1804" s="3">
        <v>22</v>
      </c>
      <c r="O1804" s="4">
        <f t="shared" ref="O1804:O1808" si="878">N1804*H1804</f>
        <v>18023.192000000003</v>
      </c>
      <c r="P1804" s="9"/>
    </row>
    <row r="1805" spans="1:16" s="8" customFormat="1" ht="25.5" customHeight="1" x14ac:dyDescent="0.25">
      <c r="A1805" s="35">
        <f>IF(I1805&lt;&gt;"",1+MAX($A$1:A1804),"")</f>
        <v>1289</v>
      </c>
      <c r="B1805" s="37" t="s">
        <v>614</v>
      </c>
      <c r="C1805" s="37" t="s">
        <v>615</v>
      </c>
      <c r="E1805" s="33" t="s">
        <v>548</v>
      </c>
      <c r="F1805" s="6">
        <f>0.08*F1804/27</f>
        <v>2.2066962962962964</v>
      </c>
      <c r="G1805" s="1">
        <v>0.1</v>
      </c>
      <c r="H1805" s="2">
        <f>F1805*(1+G1805)</f>
        <v>2.4273659259259261</v>
      </c>
      <c r="I1805" s="15" t="s">
        <v>41</v>
      </c>
      <c r="J1805" s="95">
        <v>81.600000000000009</v>
      </c>
      <c r="K1805" s="96">
        <f t="shared" si="876"/>
        <v>198.0730595555556</v>
      </c>
      <c r="L1805" s="96">
        <v>38.4</v>
      </c>
      <c r="M1805" s="40">
        <f t="shared" si="877"/>
        <v>93.210851555555564</v>
      </c>
      <c r="N1805" s="3">
        <v>120</v>
      </c>
      <c r="O1805" s="4">
        <f t="shared" si="878"/>
        <v>291.28391111111114</v>
      </c>
      <c r="P1805" s="9"/>
    </row>
    <row r="1806" spans="1:16" s="8" customFormat="1" ht="25.5" customHeight="1" x14ac:dyDescent="0.25">
      <c r="A1806" s="35">
        <f>IF(I1806&lt;&gt;"",1+MAX($A$1:A1805),"")</f>
        <v>1290</v>
      </c>
      <c r="B1806" s="37" t="s">
        <v>614</v>
      </c>
      <c r="C1806" s="37" t="s">
        <v>615</v>
      </c>
      <c r="E1806" s="33" t="s">
        <v>552</v>
      </c>
      <c r="F1806" s="6">
        <v>744.76</v>
      </c>
      <c r="G1806" s="1">
        <v>0.1</v>
      </c>
      <c r="H1806" s="2">
        <f>F1806*(1+G1806)</f>
        <v>819.2360000000001</v>
      </c>
      <c r="I1806" s="15" t="s">
        <v>27</v>
      </c>
      <c r="J1806" s="95">
        <v>2.72</v>
      </c>
      <c r="K1806" s="96">
        <f t="shared" si="876"/>
        <v>2228.3219200000003</v>
      </c>
      <c r="L1806" s="96">
        <v>1.28</v>
      </c>
      <c r="M1806" s="40">
        <f t="shared" ref="M1806" si="879">L1806*H1806</f>
        <v>1048.6220800000001</v>
      </c>
      <c r="N1806" s="3">
        <v>4</v>
      </c>
      <c r="O1806" s="4">
        <f t="shared" ref="O1806" si="880">N1806*H1806</f>
        <v>3276.9440000000004</v>
      </c>
      <c r="P1806" s="9"/>
    </row>
    <row r="1807" spans="1:16" s="8" customFormat="1" ht="25.5" customHeight="1" x14ac:dyDescent="0.25">
      <c r="A1807" s="35">
        <f>IF(I1807&lt;&gt;"",1+MAX($A$1:A1806),"")</f>
        <v>1291</v>
      </c>
      <c r="B1807" s="37" t="s">
        <v>614</v>
      </c>
      <c r="C1807" s="37" t="s">
        <v>615</v>
      </c>
      <c r="E1807" s="33" t="s">
        <v>553</v>
      </c>
      <c r="F1807" s="6">
        <f>F1806/1.5*2*0.668</f>
        <v>663.33290666666664</v>
      </c>
      <c r="G1807" s="1">
        <v>0.1</v>
      </c>
      <c r="H1807" s="2">
        <f>F1807*(1+G1807)</f>
        <v>729.66619733333334</v>
      </c>
      <c r="I1807" s="15" t="s">
        <v>60</v>
      </c>
      <c r="J1807" s="100">
        <v>2.5</v>
      </c>
      <c r="K1807" s="96">
        <f>J1807*H1807</f>
        <v>1824.1654933333334</v>
      </c>
      <c r="L1807" s="96">
        <v>1.2</v>
      </c>
      <c r="M1807" s="96">
        <f>L1807*H1807</f>
        <v>875.59943680000003</v>
      </c>
      <c r="N1807" s="95">
        <v>3.7</v>
      </c>
      <c r="O1807" s="4">
        <f t="shared" ref="O1807" si="881">N1807*H1807</f>
        <v>2699.7649301333336</v>
      </c>
      <c r="P1807" s="9"/>
    </row>
    <row r="1808" spans="1:16" s="8" customFormat="1" ht="25.5" customHeight="1" x14ac:dyDescent="0.25">
      <c r="A1808" s="35">
        <f>IF(I1808&lt;&gt;"",1+MAX($A$1:A1807),"")</f>
        <v>1292</v>
      </c>
      <c r="B1808" s="37" t="s">
        <v>614</v>
      </c>
      <c r="C1808" s="37" t="s">
        <v>615</v>
      </c>
      <c r="E1808" s="33" t="s">
        <v>549</v>
      </c>
      <c r="F1808" s="6">
        <f>0.33*F1804/27</f>
        <v>9.1026222222222231</v>
      </c>
      <c r="G1808" s="1">
        <v>0.1</v>
      </c>
      <c r="H1808" s="2">
        <f>F1808*(1+G1808)</f>
        <v>10.012884444444445</v>
      </c>
      <c r="I1808" s="15" t="s">
        <v>41</v>
      </c>
      <c r="J1808" s="100">
        <v>23.099999999999998</v>
      </c>
      <c r="K1808" s="96">
        <f>J1808*H1808</f>
        <v>231.29763066666666</v>
      </c>
      <c r="L1808" s="96">
        <v>31.9</v>
      </c>
      <c r="M1808" s="96">
        <f>L1808*H1808</f>
        <v>319.41101377777778</v>
      </c>
      <c r="N1808" s="95">
        <v>55</v>
      </c>
      <c r="O1808" s="4">
        <f t="shared" si="878"/>
        <v>550.70864444444453</v>
      </c>
      <c r="P1808" s="9"/>
    </row>
    <row r="1809" spans="1:16" s="5" customFormat="1" ht="15" x14ac:dyDescent="0.25">
      <c r="A1809" s="35" t="str">
        <f>IF(I1809&lt;&gt;"",1+MAX($A$1:A1808),"")</f>
        <v/>
      </c>
      <c r="B1809" s="71"/>
      <c r="C1809" s="72"/>
      <c r="D1809" s="8"/>
      <c r="E1809" s="54"/>
      <c r="F1809" s="6"/>
      <c r="G1809" s="1"/>
      <c r="H1809" s="2"/>
      <c r="I1809" s="15"/>
      <c r="J1809" s="40"/>
      <c r="K1809" s="40"/>
      <c r="L1809" s="40"/>
      <c r="M1809" s="40"/>
      <c r="N1809" s="3"/>
      <c r="O1809" s="4"/>
      <c r="P1809" s="9"/>
    </row>
    <row r="1810" spans="1:16" s="5" customFormat="1" x14ac:dyDescent="0.25">
      <c r="A1810" s="35" t="str">
        <f>IF(I1810&lt;&gt;"",1+MAX($A$1:A1809),"")</f>
        <v/>
      </c>
      <c r="B1810" s="71"/>
      <c r="C1810" s="72"/>
      <c r="D1810" s="73"/>
      <c r="E1810" s="74" t="s">
        <v>550</v>
      </c>
      <c r="F1810" s="6"/>
      <c r="G1810" s="1"/>
      <c r="H1810" s="2"/>
      <c r="I1810" s="15"/>
      <c r="J1810" s="40"/>
      <c r="K1810" s="40"/>
      <c r="L1810" s="40"/>
      <c r="M1810" s="40"/>
      <c r="N1810" s="3"/>
      <c r="O1810" s="4"/>
      <c r="P1810" s="9"/>
    </row>
    <row r="1811" spans="1:16" s="5" customFormat="1" ht="15" x14ac:dyDescent="0.25">
      <c r="A1811" s="35" t="str">
        <f>IF(I1811&lt;&gt;"",1+MAX($A$1:A1810),"")</f>
        <v/>
      </c>
      <c r="B1811" s="71"/>
      <c r="C1811" s="72"/>
      <c r="D1811" s="8"/>
      <c r="E1811" s="54"/>
      <c r="F1811" s="6"/>
      <c r="G1811" s="1"/>
      <c r="H1811" s="2"/>
      <c r="I1811" s="15"/>
      <c r="J1811" s="40"/>
      <c r="K1811" s="40"/>
      <c r="L1811" s="40"/>
      <c r="M1811" s="40"/>
      <c r="N1811" s="3"/>
      <c r="O1811" s="4"/>
      <c r="P1811" s="9"/>
    </row>
    <row r="1812" spans="1:16" s="8" customFormat="1" ht="25.5" customHeight="1" x14ac:dyDescent="0.25">
      <c r="A1812" s="35">
        <f>IF(I1812&lt;&gt;"",1+MAX($A$1:A1811),"")</f>
        <v>1293</v>
      </c>
      <c r="B1812" s="37" t="s">
        <v>614</v>
      </c>
      <c r="C1812" s="37" t="s">
        <v>615</v>
      </c>
      <c r="E1812" s="33" t="s">
        <v>551</v>
      </c>
      <c r="F1812" s="6">
        <v>308.77</v>
      </c>
      <c r="G1812" s="1">
        <v>0.1</v>
      </c>
      <c r="H1812" s="2">
        <f>F1812*(1+G1812)</f>
        <v>339.64699999999999</v>
      </c>
      <c r="I1812" s="15" t="s">
        <v>27</v>
      </c>
      <c r="J1812" s="95">
        <v>14.96</v>
      </c>
      <c r="K1812" s="96">
        <f t="shared" ref="K1812:K1814" si="882">J1812*H1812</f>
        <v>5081.1191200000003</v>
      </c>
      <c r="L1812" s="96">
        <v>7.04</v>
      </c>
      <c r="M1812" s="40">
        <f t="shared" ref="M1812:M1814" si="883">L1812*H1812</f>
        <v>2391.1148800000001</v>
      </c>
      <c r="N1812" s="3">
        <v>22</v>
      </c>
      <c r="O1812" s="4">
        <f t="shared" ref="O1812:O1816" si="884">N1812*H1812</f>
        <v>7472.2339999999995</v>
      </c>
      <c r="P1812" s="9"/>
    </row>
    <row r="1813" spans="1:16" s="8" customFormat="1" ht="25.5" customHeight="1" x14ac:dyDescent="0.25">
      <c r="A1813" s="35">
        <f>IF(I1813&lt;&gt;"",1+MAX($A$1:A1812),"")</f>
        <v>1294</v>
      </c>
      <c r="B1813" s="37" t="s">
        <v>614</v>
      </c>
      <c r="C1813" s="37" t="s">
        <v>615</v>
      </c>
      <c r="E1813" s="33" t="s">
        <v>548</v>
      </c>
      <c r="F1813" s="6">
        <f>0.08*F1812/27</f>
        <v>0.91487407407407406</v>
      </c>
      <c r="G1813" s="1">
        <v>0.1</v>
      </c>
      <c r="H1813" s="2">
        <f>F1813*(1+G1813)</f>
        <v>1.0063614814814816</v>
      </c>
      <c r="I1813" s="15" t="s">
        <v>41</v>
      </c>
      <c r="J1813" s="95">
        <v>81.600000000000009</v>
      </c>
      <c r="K1813" s="96">
        <f t="shared" si="882"/>
        <v>82.119096888888905</v>
      </c>
      <c r="L1813" s="96">
        <v>38.4</v>
      </c>
      <c r="M1813" s="40">
        <f t="shared" si="883"/>
        <v>38.644280888888893</v>
      </c>
      <c r="N1813" s="3">
        <v>120</v>
      </c>
      <c r="O1813" s="4">
        <f t="shared" si="884"/>
        <v>120.76337777777779</v>
      </c>
      <c r="P1813" s="9"/>
    </row>
    <row r="1814" spans="1:16" s="8" customFormat="1" ht="25.5" customHeight="1" x14ac:dyDescent="0.25">
      <c r="A1814" s="35">
        <f>IF(I1814&lt;&gt;"",1+MAX($A$1:A1813),"")</f>
        <v>1295</v>
      </c>
      <c r="B1814" s="37" t="s">
        <v>614</v>
      </c>
      <c r="C1814" s="37" t="s">
        <v>615</v>
      </c>
      <c r="E1814" s="33" t="s">
        <v>552</v>
      </c>
      <c r="F1814" s="6">
        <v>308.77</v>
      </c>
      <c r="G1814" s="1">
        <v>0.1</v>
      </c>
      <c r="H1814" s="2">
        <f>F1814*(1+G1814)</f>
        <v>339.64699999999999</v>
      </c>
      <c r="I1814" s="15" t="s">
        <v>27</v>
      </c>
      <c r="J1814" s="95">
        <v>2.72</v>
      </c>
      <c r="K1814" s="96">
        <f t="shared" si="882"/>
        <v>923.83984000000009</v>
      </c>
      <c r="L1814" s="96">
        <v>1.28</v>
      </c>
      <c r="M1814" s="40">
        <f t="shared" si="883"/>
        <v>434.74815999999998</v>
      </c>
      <c r="N1814" s="3">
        <v>4</v>
      </c>
      <c r="O1814" s="4">
        <f t="shared" si="884"/>
        <v>1358.588</v>
      </c>
      <c r="P1814" s="9"/>
    </row>
    <row r="1815" spans="1:16" s="8" customFormat="1" ht="25.5" customHeight="1" x14ac:dyDescent="0.25">
      <c r="A1815" s="35">
        <f>IF(I1815&lt;&gt;"",1+MAX($A$1:A1814),"")</f>
        <v>1296</v>
      </c>
      <c r="B1815" s="37" t="s">
        <v>614</v>
      </c>
      <c r="C1815" s="37" t="s">
        <v>615</v>
      </c>
      <c r="E1815" s="33" t="s">
        <v>553</v>
      </c>
      <c r="F1815" s="6">
        <f>F1814/1.5*2*0.668</f>
        <v>275.01114666666666</v>
      </c>
      <c r="G1815" s="1">
        <v>0.1</v>
      </c>
      <c r="H1815" s="2">
        <f>F1815*(1+G1815)</f>
        <v>302.51226133333336</v>
      </c>
      <c r="I1815" s="15" t="s">
        <v>60</v>
      </c>
      <c r="J1815" s="100">
        <v>2.5</v>
      </c>
      <c r="K1815" s="96">
        <f>J1815*H1815</f>
        <v>756.28065333333336</v>
      </c>
      <c r="L1815" s="96">
        <v>1.2</v>
      </c>
      <c r="M1815" s="96">
        <f>L1815*H1815</f>
        <v>363.01471359999999</v>
      </c>
      <c r="N1815" s="95">
        <v>3.7</v>
      </c>
      <c r="O1815" s="4">
        <f t="shared" si="884"/>
        <v>1119.2953669333335</v>
      </c>
      <c r="P1815" s="9"/>
    </row>
    <row r="1816" spans="1:16" s="8" customFormat="1" ht="25.5" customHeight="1" x14ac:dyDescent="0.25">
      <c r="A1816" s="35">
        <f>IF(I1816&lt;&gt;"",1+MAX($A$1:A1815),"")</f>
        <v>1297</v>
      </c>
      <c r="B1816" s="37" t="s">
        <v>614</v>
      </c>
      <c r="C1816" s="37" t="s">
        <v>615</v>
      </c>
      <c r="E1816" s="33" t="s">
        <v>549</v>
      </c>
      <c r="F1816" s="6">
        <f>0.33*F1812/27</f>
        <v>3.7738555555555555</v>
      </c>
      <c r="G1816" s="1">
        <v>0.1</v>
      </c>
      <c r="H1816" s="2">
        <f>F1816*(1+G1816)</f>
        <v>4.1512411111111112</v>
      </c>
      <c r="I1816" s="15" t="s">
        <v>41</v>
      </c>
      <c r="J1816" s="100">
        <v>23.099999999999998</v>
      </c>
      <c r="K1816" s="96">
        <f>J1816*H1816</f>
        <v>95.893669666666653</v>
      </c>
      <c r="L1816" s="96">
        <v>31.9</v>
      </c>
      <c r="M1816" s="96">
        <f>L1816*H1816</f>
        <v>132.42459144444445</v>
      </c>
      <c r="N1816" s="95">
        <v>55</v>
      </c>
      <c r="O1816" s="4">
        <f t="shared" si="884"/>
        <v>228.31826111111113</v>
      </c>
      <c r="P1816" s="9"/>
    </row>
    <row r="1817" spans="1:16" s="5" customFormat="1" ht="15" x14ac:dyDescent="0.25">
      <c r="A1817" s="35" t="str">
        <f>IF(I1817&lt;&gt;"",1+MAX($A$1:A1816),"")</f>
        <v/>
      </c>
      <c r="B1817" s="71"/>
      <c r="C1817" s="72"/>
      <c r="D1817" s="8"/>
      <c r="E1817" s="54"/>
      <c r="F1817" s="6"/>
      <c r="G1817" s="1"/>
      <c r="H1817" s="2"/>
      <c r="I1817" s="15"/>
      <c r="J1817" s="40"/>
      <c r="K1817" s="40"/>
      <c r="L1817" s="40"/>
      <c r="M1817" s="40"/>
      <c r="N1817" s="3"/>
      <c r="O1817" s="4"/>
      <c r="P1817" s="9"/>
    </row>
    <row r="1818" spans="1:16" s="5" customFormat="1" x14ac:dyDescent="0.25">
      <c r="A1818" s="35" t="str">
        <f>IF(I1818&lt;&gt;"",1+MAX($A$1:A1817),"")</f>
        <v/>
      </c>
      <c r="B1818" s="71"/>
      <c r="C1818" s="72"/>
      <c r="D1818" s="73"/>
      <c r="E1818" s="74" t="s">
        <v>110</v>
      </c>
      <c r="F1818" s="6"/>
      <c r="G1818" s="1"/>
      <c r="H1818" s="2"/>
      <c r="I1818" s="15"/>
      <c r="J1818" s="40"/>
      <c r="K1818" s="40"/>
      <c r="L1818" s="40"/>
      <c r="M1818" s="40"/>
      <c r="N1818" s="3"/>
      <c r="O1818" s="4"/>
      <c r="P1818" s="9"/>
    </row>
    <row r="1819" spans="1:16" s="5" customFormat="1" ht="15" x14ac:dyDescent="0.25">
      <c r="A1819" s="35" t="str">
        <f>IF(I1819&lt;&gt;"",1+MAX($A$1:A1818),"")</f>
        <v/>
      </c>
      <c r="B1819" s="71"/>
      <c r="C1819" s="72"/>
      <c r="D1819" s="8"/>
      <c r="E1819" s="54"/>
      <c r="F1819" s="6"/>
      <c r="G1819" s="1"/>
      <c r="H1819" s="2"/>
      <c r="I1819" s="15"/>
      <c r="J1819" s="40"/>
      <c r="K1819" s="40"/>
      <c r="L1819" s="40"/>
      <c r="M1819" s="40"/>
      <c r="N1819" s="3"/>
      <c r="O1819" s="4"/>
      <c r="P1819" s="9"/>
    </row>
    <row r="1820" spans="1:16" s="8" customFormat="1" ht="25.5" customHeight="1" x14ac:dyDescent="0.25">
      <c r="A1820" s="35">
        <f>IF(I1820&lt;&gt;"",1+MAX($A$1:A1819),"")</f>
        <v>1298</v>
      </c>
      <c r="B1820" s="37" t="s">
        <v>614</v>
      </c>
      <c r="C1820" s="37" t="s">
        <v>615</v>
      </c>
      <c r="E1820" s="33" t="s">
        <v>554</v>
      </c>
      <c r="F1820" s="6">
        <v>779.5</v>
      </c>
      <c r="G1820" s="1">
        <v>0.1</v>
      </c>
      <c r="H1820" s="2">
        <f>F1820*(1+G1820)</f>
        <v>857.45</v>
      </c>
      <c r="I1820" s="15" t="s">
        <v>27</v>
      </c>
      <c r="J1820" s="95">
        <v>4.08</v>
      </c>
      <c r="K1820" s="96">
        <f>J1820*H1820</f>
        <v>3498.3960000000002</v>
      </c>
      <c r="L1820" s="96">
        <v>1.92</v>
      </c>
      <c r="M1820" s="40">
        <f t="shared" ref="M1820" si="885">L1820*H1820</f>
        <v>1646.3040000000001</v>
      </c>
      <c r="N1820" s="3">
        <v>6</v>
      </c>
      <c r="O1820" s="4">
        <f t="shared" ref="O1820:O1822" si="886">N1820*H1820</f>
        <v>5144.7000000000007</v>
      </c>
      <c r="P1820" s="9"/>
    </row>
    <row r="1821" spans="1:16" s="8" customFormat="1" ht="25.5" customHeight="1" x14ac:dyDescent="0.25">
      <c r="A1821" s="35">
        <f>IF(I1821&lt;&gt;"",1+MAX($A$1:A1820),"")</f>
        <v>1299</v>
      </c>
      <c r="B1821" s="37" t="s">
        <v>614</v>
      </c>
      <c r="C1821" s="37" t="s">
        <v>615</v>
      </c>
      <c r="E1821" s="33" t="s">
        <v>1222</v>
      </c>
      <c r="F1821" s="6">
        <f>F1820/1.5*2*0.668</f>
        <v>694.27466666666669</v>
      </c>
      <c r="G1821" s="1">
        <v>0.1</v>
      </c>
      <c r="H1821" s="2">
        <f>F1821*(1+G1821)</f>
        <v>763.70213333333345</v>
      </c>
      <c r="I1821" s="15" t="s">
        <v>60</v>
      </c>
      <c r="J1821" s="100">
        <v>2.5</v>
      </c>
      <c r="K1821" s="96">
        <f>J1821*H1821</f>
        <v>1909.2553333333335</v>
      </c>
      <c r="L1821" s="96">
        <v>1.2</v>
      </c>
      <c r="M1821" s="96">
        <f>L1821*H1821</f>
        <v>916.44256000000007</v>
      </c>
      <c r="N1821" s="95">
        <v>3.7</v>
      </c>
      <c r="O1821" s="4">
        <f t="shared" si="886"/>
        <v>2825.6978933333339</v>
      </c>
      <c r="P1821" s="9"/>
    </row>
    <row r="1822" spans="1:16" s="8" customFormat="1" ht="25.5" customHeight="1" x14ac:dyDescent="0.25">
      <c r="A1822" s="35">
        <f>IF(I1822&lt;&gt;"",1+MAX($A$1:A1821),"")</f>
        <v>1300</v>
      </c>
      <c r="B1822" s="37" t="s">
        <v>614</v>
      </c>
      <c r="C1822" s="37" t="s">
        <v>615</v>
      </c>
      <c r="E1822" s="33" t="s">
        <v>109</v>
      </c>
      <c r="F1822" s="6">
        <f>0.33*F1820/27</f>
        <v>9.5272222222222229</v>
      </c>
      <c r="G1822" s="1">
        <v>0.1</v>
      </c>
      <c r="H1822" s="2">
        <f>F1822*(1+G1822)</f>
        <v>10.479944444444445</v>
      </c>
      <c r="I1822" s="15" t="s">
        <v>41</v>
      </c>
      <c r="J1822" s="100">
        <v>23.099999999999998</v>
      </c>
      <c r="K1822" s="96">
        <f>J1822*H1822</f>
        <v>242.08671666666666</v>
      </c>
      <c r="L1822" s="96">
        <v>31.9</v>
      </c>
      <c r="M1822" s="96">
        <f>L1822*H1822</f>
        <v>334.31022777777781</v>
      </c>
      <c r="N1822" s="95">
        <v>55</v>
      </c>
      <c r="O1822" s="4">
        <f t="shared" si="886"/>
        <v>576.39694444444444</v>
      </c>
      <c r="P1822" s="9"/>
    </row>
    <row r="1823" spans="1:16" s="5" customFormat="1" ht="15" x14ac:dyDescent="0.25">
      <c r="A1823" s="35" t="str">
        <f>IF(I1823&lt;&gt;"",1+MAX($A$1:A1822),"")</f>
        <v/>
      </c>
      <c r="B1823" s="71"/>
      <c r="C1823" s="72"/>
      <c r="D1823" s="8"/>
      <c r="E1823" s="54"/>
      <c r="F1823" s="6"/>
      <c r="G1823" s="1"/>
      <c r="H1823" s="2"/>
      <c r="I1823" s="15"/>
      <c r="J1823" s="40"/>
      <c r="K1823" s="40"/>
      <c r="L1823" s="40"/>
      <c r="M1823" s="40"/>
      <c r="N1823" s="3"/>
      <c r="O1823" s="4"/>
      <c r="P1823" s="9"/>
    </row>
    <row r="1824" spans="1:16" s="5" customFormat="1" x14ac:dyDescent="0.25">
      <c r="A1824" s="35" t="str">
        <f>IF(I1824&lt;&gt;"",1+MAX($A$1:A1823),"")</f>
        <v/>
      </c>
      <c r="B1824" s="71"/>
      <c r="C1824" s="72"/>
      <c r="D1824" s="73"/>
      <c r="E1824" s="74" t="s">
        <v>555</v>
      </c>
      <c r="F1824" s="6"/>
      <c r="G1824" s="1"/>
      <c r="H1824" s="2"/>
      <c r="I1824" s="15"/>
      <c r="J1824" s="40"/>
      <c r="K1824" s="40"/>
      <c r="L1824" s="40"/>
      <c r="M1824" s="40"/>
      <c r="N1824" s="3"/>
      <c r="O1824" s="4"/>
      <c r="P1824" s="9"/>
    </row>
    <row r="1825" spans="1:16" s="5" customFormat="1" ht="15" x14ac:dyDescent="0.25">
      <c r="A1825" s="35" t="str">
        <f>IF(I1825&lt;&gt;"",1+MAX($A$1:A1824),"")</f>
        <v/>
      </c>
      <c r="B1825" s="71"/>
      <c r="C1825" s="72"/>
      <c r="D1825" s="8"/>
      <c r="E1825" s="54"/>
      <c r="F1825" s="6"/>
      <c r="G1825" s="1"/>
      <c r="H1825" s="2"/>
      <c r="I1825" s="15"/>
      <c r="J1825" s="40"/>
      <c r="K1825" s="40"/>
      <c r="L1825" s="40"/>
      <c r="M1825" s="40"/>
      <c r="N1825" s="3"/>
      <c r="O1825" s="4"/>
      <c r="P1825" s="9"/>
    </row>
    <row r="1826" spans="1:16" s="8" customFormat="1" ht="31.5" customHeight="1" x14ac:dyDescent="0.25">
      <c r="A1826" s="35">
        <f>IF(I1826&lt;&gt;"",1+MAX($A$1:A1825),"")</f>
        <v>1301</v>
      </c>
      <c r="B1826" s="37" t="s">
        <v>614</v>
      </c>
      <c r="C1826" s="37" t="s">
        <v>615</v>
      </c>
      <c r="E1826" s="33" t="s">
        <v>556</v>
      </c>
      <c r="F1826" s="6">
        <v>926.29</v>
      </c>
      <c r="G1826" s="1">
        <v>0.1</v>
      </c>
      <c r="H1826" s="2">
        <f>F1826*(1+G1826)</f>
        <v>1018.9190000000001</v>
      </c>
      <c r="I1826" s="15" t="s">
        <v>27</v>
      </c>
      <c r="J1826" s="95">
        <v>9.5200000000000014</v>
      </c>
      <c r="K1826" s="96">
        <f>J1826*H1826</f>
        <v>9700.1088800000016</v>
      </c>
      <c r="L1826" s="96">
        <v>4.4800000000000004</v>
      </c>
      <c r="M1826" s="40">
        <f t="shared" ref="M1826" si="887">L1826*H1826</f>
        <v>4564.7571200000011</v>
      </c>
      <c r="N1826" s="3">
        <v>14</v>
      </c>
      <c r="O1826" s="4">
        <f t="shared" ref="O1826" si="888">N1826*H1826</f>
        <v>14264.866000000002</v>
      </c>
      <c r="P1826" s="9"/>
    </row>
    <row r="1827" spans="1:16" s="5" customFormat="1" ht="15" x14ac:dyDescent="0.25">
      <c r="A1827" s="35" t="str">
        <f>IF(I1827&lt;&gt;"",1+MAX($A$1:A1826),"")</f>
        <v/>
      </c>
      <c r="B1827" s="71"/>
      <c r="C1827" s="72"/>
      <c r="D1827" s="8"/>
      <c r="E1827" s="54"/>
      <c r="F1827" s="6"/>
      <c r="G1827" s="1"/>
      <c r="H1827" s="2"/>
      <c r="I1827" s="15"/>
      <c r="J1827" s="40"/>
      <c r="K1827" s="40"/>
      <c r="L1827" s="40"/>
      <c r="M1827" s="40"/>
      <c r="N1827" s="3"/>
      <c r="O1827" s="4"/>
      <c r="P1827" s="9"/>
    </row>
    <row r="1828" spans="1:16" s="5" customFormat="1" x14ac:dyDescent="0.25">
      <c r="A1828" s="35" t="str">
        <f>IF(I1828&lt;&gt;"",1+MAX($A$1:A1827),"")</f>
        <v/>
      </c>
      <c r="B1828" s="71"/>
      <c r="C1828" s="72"/>
      <c r="D1828" s="73"/>
      <c r="E1828" s="74" t="s">
        <v>562</v>
      </c>
      <c r="F1828" s="6"/>
      <c r="G1828" s="1"/>
      <c r="H1828" s="2"/>
      <c r="I1828" s="15"/>
      <c r="J1828" s="40"/>
      <c r="K1828" s="40"/>
      <c r="L1828" s="40"/>
      <c r="M1828" s="40"/>
      <c r="N1828" s="3"/>
      <c r="O1828" s="4"/>
      <c r="P1828" s="9"/>
    </row>
    <row r="1829" spans="1:16" s="5" customFormat="1" ht="15" x14ac:dyDescent="0.25">
      <c r="A1829" s="35" t="str">
        <f>IF(I1829&lt;&gt;"",1+MAX($A$1:A1828),"")</f>
        <v/>
      </c>
      <c r="B1829" s="71"/>
      <c r="C1829" s="72"/>
      <c r="D1829" s="8"/>
      <c r="E1829" s="54"/>
      <c r="F1829" s="6"/>
      <c r="G1829" s="1"/>
      <c r="H1829" s="2"/>
      <c r="I1829" s="15"/>
      <c r="J1829" s="40"/>
      <c r="K1829" s="40"/>
      <c r="L1829" s="40"/>
      <c r="M1829" s="40"/>
      <c r="N1829" s="3"/>
      <c r="O1829" s="4"/>
      <c r="P1829" s="9"/>
    </row>
    <row r="1830" spans="1:16" s="8" customFormat="1" ht="25.5" customHeight="1" x14ac:dyDescent="0.25">
      <c r="A1830" s="35">
        <f>IF(I1830&lt;&gt;"",1+MAX($A$1:A1829),"")</f>
        <v>1302</v>
      </c>
      <c r="B1830" s="37" t="s">
        <v>614</v>
      </c>
      <c r="C1830" s="37" t="s">
        <v>615</v>
      </c>
      <c r="E1830" s="33" t="s">
        <v>563</v>
      </c>
      <c r="F1830" s="6">
        <f>25.98*4*0.67/27</f>
        <v>2.5787555555555559</v>
      </c>
      <c r="G1830" s="1">
        <v>0.1</v>
      </c>
      <c r="H1830" s="2">
        <f>F1830*(1+G1830)</f>
        <v>2.8366311111111115</v>
      </c>
      <c r="I1830" s="15" t="s">
        <v>41</v>
      </c>
      <c r="J1830" s="95">
        <v>119.00000000000001</v>
      </c>
      <c r="K1830" s="96">
        <f>J1830*H1830</f>
        <v>337.55910222222229</v>
      </c>
      <c r="L1830" s="96">
        <v>56</v>
      </c>
      <c r="M1830" s="96">
        <f>L1830*H1830</f>
        <v>158.85134222222226</v>
      </c>
      <c r="N1830" s="95">
        <v>175</v>
      </c>
      <c r="O1830" s="4">
        <f t="shared" ref="O1830:O1831" si="889">N1830*H1830</f>
        <v>496.41044444444452</v>
      </c>
      <c r="P1830" s="9"/>
    </row>
    <row r="1831" spans="1:16" s="8" customFormat="1" ht="25.5" customHeight="1" x14ac:dyDescent="0.25">
      <c r="A1831" s="35">
        <f>IF(I1831&lt;&gt;"",1+MAX($A$1:A1830),"")</f>
        <v>1303</v>
      </c>
      <c r="B1831" s="37" t="s">
        <v>614</v>
      </c>
      <c r="C1831" s="37" t="s">
        <v>615</v>
      </c>
      <c r="E1831" s="33" t="s">
        <v>564</v>
      </c>
      <c r="F1831" s="6">
        <f>25.98/1.5*2*0.376</f>
        <v>13.02464</v>
      </c>
      <c r="G1831" s="1">
        <v>0.1</v>
      </c>
      <c r="H1831" s="2">
        <f>F1831*(1+G1831)</f>
        <v>14.327104</v>
      </c>
      <c r="I1831" s="15" t="s">
        <v>60</v>
      </c>
      <c r="J1831" s="95">
        <v>1.4960000000000002</v>
      </c>
      <c r="K1831" s="96">
        <f t="shared" ref="K1831" si="890">J1831*H1831</f>
        <v>21.433347584000003</v>
      </c>
      <c r="L1831" s="96">
        <v>0.70400000000000007</v>
      </c>
      <c r="M1831" s="96">
        <f t="shared" ref="M1831" si="891">L1831*H1831</f>
        <v>10.086281216000001</v>
      </c>
      <c r="N1831" s="95">
        <v>2.2000000000000002</v>
      </c>
      <c r="O1831" s="4">
        <f t="shared" si="889"/>
        <v>31.519628800000003</v>
      </c>
      <c r="P1831" s="9"/>
    </row>
    <row r="1832" spans="1:16" s="5" customFormat="1" ht="15" x14ac:dyDescent="0.25">
      <c r="A1832" s="35" t="str">
        <f>IF(I1832&lt;&gt;"",1+MAX($A$1:A1831),"")</f>
        <v/>
      </c>
      <c r="B1832" s="71"/>
      <c r="C1832" s="72"/>
      <c r="D1832" s="8"/>
      <c r="E1832" s="54"/>
      <c r="F1832" s="6"/>
      <c r="G1832" s="1"/>
      <c r="H1832" s="2"/>
      <c r="I1832" s="15"/>
      <c r="J1832" s="40"/>
      <c r="K1832" s="40"/>
      <c r="L1832" s="40"/>
      <c r="M1832" s="40"/>
      <c r="N1832" s="3"/>
      <c r="O1832" s="4"/>
      <c r="P1832" s="9"/>
    </row>
    <row r="1833" spans="1:16" s="8" customFormat="1" ht="25.5" customHeight="1" x14ac:dyDescent="0.25">
      <c r="A1833" s="35">
        <f>IF(I1833&lt;&gt;"",1+MAX($A$1:A1832),"")</f>
        <v>1304</v>
      </c>
      <c r="B1833" s="37" t="s">
        <v>614</v>
      </c>
      <c r="C1833" s="37" t="s">
        <v>615</v>
      </c>
      <c r="E1833" s="33" t="s">
        <v>565</v>
      </c>
      <c r="F1833" s="6">
        <f>25.98*1.33*1/27</f>
        <v>1.2797555555555558</v>
      </c>
      <c r="G1833" s="1">
        <v>0.1</v>
      </c>
      <c r="H1833" s="2">
        <f>F1833*(1+G1833)</f>
        <v>1.4077311111111115</v>
      </c>
      <c r="I1833" s="15" t="s">
        <v>41</v>
      </c>
      <c r="J1833" s="95">
        <v>119.00000000000001</v>
      </c>
      <c r="K1833" s="96">
        <f>J1833*H1833</f>
        <v>167.52000222222227</v>
      </c>
      <c r="L1833" s="96">
        <v>56</v>
      </c>
      <c r="M1833" s="96">
        <f>L1833*H1833</f>
        <v>78.832942222222243</v>
      </c>
      <c r="N1833" s="95">
        <v>175</v>
      </c>
      <c r="O1833" s="4">
        <f t="shared" ref="O1833:O1834" si="892">N1833*H1833</f>
        <v>246.35294444444452</v>
      </c>
      <c r="P1833" s="9"/>
    </row>
    <row r="1834" spans="1:16" s="8" customFormat="1" ht="25.5" customHeight="1" x14ac:dyDescent="0.25">
      <c r="A1834" s="35">
        <f>IF(I1834&lt;&gt;"",1+MAX($A$1:A1833),"")</f>
        <v>1305</v>
      </c>
      <c r="B1834" s="37" t="s">
        <v>614</v>
      </c>
      <c r="C1834" s="37" t="s">
        <v>615</v>
      </c>
      <c r="E1834" s="33" t="s">
        <v>566</v>
      </c>
      <c r="F1834" s="6">
        <f>25.98*3*0.376</f>
        <v>29.305440000000001</v>
      </c>
      <c r="G1834" s="1">
        <v>0.1</v>
      </c>
      <c r="H1834" s="2">
        <f>F1834*(1+G1834)</f>
        <v>32.235984000000002</v>
      </c>
      <c r="I1834" s="15" t="s">
        <v>60</v>
      </c>
      <c r="J1834" s="95">
        <v>1.4960000000000002</v>
      </c>
      <c r="K1834" s="96">
        <f t="shared" ref="K1834" si="893">J1834*H1834</f>
        <v>48.225032064000011</v>
      </c>
      <c r="L1834" s="96">
        <v>0.70400000000000007</v>
      </c>
      <c r="M1834" s="96">
        <f t="shared" ref="M1834" si="894">L1834*H1834</f>
        <v>22.694132736000004</v>
      </c>
      <c r="N1834" s="95">
        <v>2.2000000000000002</v>
      </c>
      <c r="O1834" s="4">
        <f t="shared" si="892"/>
        <v>70.919164800000004</v>
      </c>
      <c r="P1834" s="9"/>
    </row>
    <row r="1835" spans="1:16" s="5" customFormat="1" ht="15" x14ac:dyDescent="0.25">
      <c r="A1835" s="35" t="str">
        <f>IF(I1835&lt;&gt;"",1+MAX($A$1:A1834),"")</f>
        <v/>
      </c>
      <c r="B1835" s="71"/>
      <c r="C1835" s="72"/>
      <c r="D1835" s="8"/>
      <c r="E1835" s="54"/>
      <c r="F1835" s="6"/>
      <c r="G1835" s="1"/>
      <c r="H1835" s="2"/>
      <c r="I1835" s="15"/>
      <c r="J1835" s="40"/>
      <c r="K1835" s="40"/>
      <c r="L1835" s="40"/>
      <c r="M1835" s="40"/>
      <c r="N1835" s="3"/>
      <c r="O1835" s="4"/>
      <c r="P1835" s="9"/>
    </row>
    <row r="1836" spans="1:16" s="5" customFormat="1" x14ac:dyDescent="0.25">
      <c r="A1836" s="35" t="str">
        <f>IF(I1836&lt;&gt;"",1+MAX($A$1:A1835),"")</f>
        <v/>
      </c>
      <c r="B1836" s="71"/>
      <c r="C1836" s="72"/>
      <c r="D1836" s="73"/>
      <c r="E1836" s="74" t="s">
        <v>144</v>
      </c>
      <c r="F1836" s="6"/>
      <c r="G1836" s="1"/>
      <c r="H1836" s="2"/>
      <c r="I1836" s="15"/>
      <c r="J1836" s="40"/>
      <c r="K1836" s="40"/>
      <c r="L1836" s="40"/>
      <c r="M1836" s="40"/>
      <c r="N1836" s="3"/>
      <c r="O1836" s="4"/>
      <c r="P1836" s="9"/>
    </row>
    <row r="1837" spans="1:16" s="5" customFormat="1" ht="15" x14ac:dyDescent="0.25">
      <c r="A1837" s="35" t="str">
        <f>IF(I1837&lt;&gt;"",1+MAX($A$1:A1836),"")</f>
        <v/>
      </c>
      <c r="B1837" s="71"/>
      <c r="C1837" s="72"/>
      <c r="D1837" s="8"/>
      <c r="E1837" s="54"/>
      <c r="F1837" s="6"/>
      <c r="G1837" s="1"/>
      <c r="H1837" s="2"/>
      <c r="I1837" s="15"/>
      <c r="J1837" s="40"/>
      <c r="K1837" s="40"/>
      <c r="L1837" s="40"/>
      <c r="M1837" s="40"/>
      <c r="N1837" s="3"/>
      <c r="O1837" s="4"/>
      <c r="P1837" s="9"/>
    </row>
    <row r="1838" spans="1:16" s="8" customFormat="1" ht="25.5" customHeight="1" x14ac:dyDescent="0.25">
      <c r="A1838" s="35">
        <f>IF(I1838&lt;&gt;"",1+MAX($A$1:A1837),"")</f>
        <v>1306</v>
      </c>
      <c r="B1838" s="37" t="s">
        <v>614</v>
      </c>
      <c r="C1838" s="37" t="s">
        <v>615</v>
      </c>
      <c r="E1838" s="33" t="s">
        <v>563</v>
      </c>
      <c r="F1838" s="6">
        <f>73.64*3*0.67/27</f>
        <v>5.4820888888888897</v>
      </c>
      <c r="G1838" s="1">
        <v>0.1</v>
      </c>
      <c r="H1838" s="2">
        <f>F1838*(1+G1838)</f>
        <v>6.0302977777777791</v>
      </c>
      <c r="I1838" s="15" t="s">
        <v>41</v>
      </c>
      <c r="J1838" s="95">
        <v>119.00000000000001</v>
      </c>
      <c r="K1838" s="96">
        <f>J1838*H1838</f>
        <v>717.6054355555558</v>
      </c>
      <c r="L1838" s="96">
        <v>56</v>
      </c>
      <c r="M1838" s="96">
        <f>L1838*H1838</f>
        <v>337.69667555555566</v>
      </c>
      <c r="N1838" s="95">
        <v>175</v>
      </c>
      <c r="O1838" s="4">
        <f t="shared" ref="O1838:O1839" si="895">N1838*H1838</f>
        <v>1055.3021111111113</v>
      </c>
      <c r="P1838" s="9"/>
    </row>
    <row r="1839" spans="1:16" s="8" customFormat="1" ht="25.5" customHeight="1" x14ac:dyDescent="0.25">
      <c r="A1839" s="35">
        <f>IF(I1839&lt;&gt;"",1+MAX($A$1:A1838),"")</f>
        <v>1307</v>
      </c>
      <c r="B1839" s="37" t="s">
        <v>614</v>
      </c>
      <c r="C1839" s="37" t="s">
        <v>615</v>
      </c>
      <c r="E1839" s="33" t="s">
        <v>567</v>
      </c>
      <c r="F1839" s="6">
        <f>73.64/1.5*2*1.043</f>
        <v>102.40869333333333</v>
      </c>
      <c r="G1839" s="1">
        <v>0.1</v>
      </c>
      <c r="H1839" s="2">
        <f>F1839*(1+G1839)</f>
        <v>112.64956266666667</v>
      </c>
      <c r="I1839" s="15" t="s">
        <v>60</v>
      </c>
      <c r="J1839" s="95">
        <v>2.04</v>
      </c>
      <c r="K1839" s="96">
        <f t="shared" ref="K1839" si="896">J1839*H1839</f>
        <v>229.80510784000001</v>
      </c>
      <c r="L1839" s="96">
        <v>0.96</v>
      </c>
      <c r="M1839" s="96">
        <f t="shared" ref="M1839" si="897">L1839*H1839</f>
        <v>108.14358016</v>
      </c>
      <c r="N1839" s="95">
        <v>3</v>
      </c>
      <c r="O1839" s="4">
        <f t="shared" si="895"/>
        <v>337.948688</v>
      </c>
      <c r="P1839" s="9"/>
    </row>
    <row r="1840" spans="1:16" s="5" customFormat="1" ht="15" x14ac:dyDescent="0.25">
      <c r="A1840" s="35" t="str">
        <f>IF(I1840&lt;&gt;"",1+MAX($A$1:A1839),"")</f>
        <v/>
      </c>
      <c r="B1840" s="71"/>
      <c r="C1840" s="72"/>
      <c r="D1840" s="8"/>
      <c r="E1840" s="54"/>
      <c r="F1840" s="6"/>
      <c r="G1840" s="1"/>
      <c r="H1840" s="2"/>
      <c r="I1840" s="15"/>
      <c r="J1840" s="40"/>
      <c r="K1840" s="40"/>
      <c r="L1840" s="40"/>
      <c r="M1840" s="40"/>
      <c r="N1840" s="3"/>
      <c r="O1840" s="4"/>
      <c r="P1840" s="9"/>
    </row>
    <row r="1841" spans="1:16" s="8" customFormat="1" ht="25.5" customHeight="1" x14ac:dyDescent="0.25">
      <c r="A1841" s="35">
        <f>IF(I1841&lt;&gt;"",1+MAX($A$1:A1840),"")</f>
        <v>1308</v>
      </c>
      <c r="B1841" s="37" t="s">
        <v>614</v>
      </c>
      <c r="C1841" s="37" t="s">
        <v>615</v>
      </c>
      <c r="E1841" s="33" t="s">
        <v>568</v>
      </c>
      <c r="F1841" s="6">
        <f>73.64*1.33*2/27</f>
        <v>7.2549037037037047</v>
      </c>
      <c r="G1841" s="1">
        <v>0.1</v>
      </c>
      <c r="H1841" s="2">
        <f>F1841*(1+G1841)</f>
        <v>7.9803940740740762</v>
      </c>
      <c r="I1841" s="15" t="s">
        <v>41</v>
      </c>
      <c r="J1841" s="95">
        <v>119.00000000000001</v>
      </c>
      <c r="K1841" s="96">
        <f>J1841*H1841</f>
        <v>949.66689481481524</v>
      </c>
      <c r="L1841" s="96">
        <v>56</v>
      </c>
      <c r="M1841" s="96">
        <f>L1841*H1841</f>
        <v>446.90206814814826</v>
      </c>
      <c r="N1841" s="95">
        <v>175</v>
      </c>
      <c r="O1841" s="4">
        <f t="shared" ref="O1841:O1842" si="898">N1841*H1841</f>
        <v>1396.5689629629633</v>
      </c>
      <c r="P1841" s="9"/>
    </row>
    <row r="1842" spans="1:16" s="8" customFormat="1" ht="25.5" customHeight="1" x14ac:dyDescent="0.25">
      <c r="A1842" s="35">
        <f>IF(I1842&lt;&gt;"",1+MAX($A$1:A1841),"")</f>
        <v>1309</v>
      </c>
      <c r="B1842" s="37" t="s">
        <v>614</v>
      </c>
      <c r="C1842" s="37" t="s">
        <v>615</v>
      </c>
      <c r="E1842" s="33" t="s">
        <v>569</v>
      </c>
      <c r="F1842" s="6">
        <f>73.64*3*0.668</f>
        <v>147.57456000000002</v>
      </c>
      <c r="G1842" s="1">
        <v>0.1</v>
      </c>
      <c r="H1842" s="2">
        <f>F1842*(1+G1842)</f>
        <v>162.33201600000004</v>
      </c>
      <c r="I1842" s="15" t="s">
        <v>60</v>
      </c>
      <c r="J1842" s="95">
        <v>1.4960000000000002</v>
      </c>
      <c r="K1842" s="96">
        <f t="shared" ref="K1842" si="899">J1842*H1842</f>
        <v>242.8486959360001</v>
      </c>
      <c r="L1842" s="96">
        <v>0.70400000000000007</v>
      </c>
      <c r="M1842" s="96">
        <f t="shared" ref="M1842" si="900">L1842*H1842</f>
        <v>114.28173926400004</v>
      </c>
      <c r="N1842" s="95">
        <v>2.2000000000000002</v>
      </c>
      <c r="O1842" s="4">
        <f t="shared" si="898"/>
        <v>357.13043520000014</v>
      </c>
      <c r="P1842" s="9"/>
    </row>
    <row r="1843" spans="1:16" s="5" customFormat="1" ht="15" x14ac:dyDescent="0.25">
      <c r="A1843" s="35" t="str">
        <f>IF(I1843&lt;&gt;"",1+MAX($A$1:A1842),"")</f>
        <v/>
      </c>
      <c r="B1843" s="71"/>
      <c r="C1843" s="72"/>
      <c r="D1843" s="8"/>
      <c r="E1843" s="54"/>
      <c r="F1843" s="6"/>
      <c r="G1843" s="1"/>
      <c r="H1843" s="2"/>
      <c r="I1843" s="15"/>
      <c r="J1843" s="40"/>
      <c r="K1843" s="40"/>
      <c r="L1843" s="40"/>
      <c r="M1843" s="40"/>
      <c r="N1843" s="3"/>
      <c r="O1843" s="4"/>
      <c r="P1843" s="9"/>
    </row>
    <row r="1844" spans="1:16" s="5" customFormat="1" x14ac:dyDescent="0.25">
      <c r="A1844" s="35" t="str">
        <f>IF(I1844&lt;&gt;"",1+MAX($A$1:A1843),"")</f>
        <v/>
      </c>
      <c r="B1844" s="71"/>
      <c r="C1844" s="72"/>
      <c r="D1844" s="73"/>
      <c r="E1844" s="74" t="s">
        <v>111</v>
      </c>
      <c r="F1844" s="6"/>
      <c r="G1844" s="1"/>
      <c r="H1844" s="2"/>
      <c r="I1844" s="15"/>
      <c r="J1844" s="40"/>
      <c r="K1844" s="40"/>
      <c r="L1844" s="40"/>
      <c r="M1844" s="40"/>
      <c r="N1844" s="3"/>
      <c r="O1844" s="4"/>
      <c r="P1844" s="9"/>
    </row>
    <row r="1845" spans="1:16" s="5" customFormat="1" ht="15" x14ac:dyDescent="0.25">
      <c r="A1845" s="35" t="str">
        <f>IF(I1845&lt;&gt;"",1+MAX($A$1:A1844),"")</f>
        <v/>
      </c>
      <c r="B1845" s="71"/>
      <c r="C1845" s="72"/>
      <c r="D1845" s="8"/>
      <c r="E1845" s="54"/>
      <c r="F1845" s="6"/>
      <c r="G1845" s="1"/>
      <c r="H1845" s="2"/>
      <c r="I1845" s="15"/>
      <c r="J1845" s="40"/>
      <c r="K1845" s="40"/>
      <c r="L1845" s="40"/>
      <c r="M1845" s="40"/>
      <c r="N1845" s="3"/>
      <c r="O1845" s="4"/>
      <c r="P1845" s="9"/>
    </row>
    <row r="1846" spans="1:16" s="8" customFormat="1" ht="25.5" customHeight="1" x14ac:dyDescent="0.25">
      <c r="A1846" s="35">
        <f>IF(I1846&lt;&gt;"",1+MAX($A$1:A1845),"")</f>
        <v>1310</v>
      </c>
      <c r="B1846" s="37" t="s">
        <v>614</v>
      </c>
      <c r="C1846" s="37" t="s">
        <v>614</v>
      </c>
      <c r="E1846" s="33" t="s">
        <v>557</v>
      </c>
      <c r="F1846" s="6">
        <v>407.58</v>
      </c>
      <c r="G1846" s="1">
        <v>0.1</v>
      </c>
      <c r="H1846" s="2">
        <f t="shared" ref="H1846:H1850" si="901">F1846*(1+G1846)</f>
        <v>448.33800000000002</v>
      </c>
      <c r="I1846" s="15" t="s">
        <v>28</v>
      </c>
      <c r="J1846" s="3">
        <v>12</v>
      </c>
      <c r="K1846" s="40">
        <f t="shared" ref="K1846:K1849" si="902">J1846*H1846</f>
        <v>5380.0560000000005</v>
      </c>
      <c r="L1846" s="40">
        <v>4</v>
      </c>
      <c r="M1846" s="40">
        <f t="shared" ref="M1846:M1849" si="903">L1846*H1846</f>
        <v>1793.3520000000001</v>
      </c>
      <c r="N1846" s="3">
        <v>16</v>
      </c>
      <c r="O1846" s="4">
        <f t="shared" ref="O1846:O1850" si="904">N1846*H1846</f>
        <v>7173.4080000000004</v>
      </c>
      <c r="P1846" s="9"/>
    </row>
    <row r="1847" spans="1:16" s="8" customFormat="1" ht="25.5" customHeight="1" x14ac:dyDescent="0.25">
      <c r="A1847" s="35">
        <f>IF(I1847&lt;&gt;"",1+MAX($A$1:A1846),"")</f>
        <v>1311</v>
      </c>
      <c r="B1847" s="37" t="s">
        <v>614</v>
      </c>
      <c r="C1847" s="37" t="s">
        <v>614</v>
      </c>
      <c r="E1847" s="33" t="s">
        <v>558</v>
      </c>
      <c r="F1847" s="6">
        <v>189.85</v>
      </c>
      <c r="G1847" s="1">
        <v>0.1</v>
      </c>
      <c r="H1847" s="2">
        <f t="shared" si="901"/>
        <v>208.83500000000001</v>
      </c>
      <c r="I1847" s="15" t="s">
        <v>27</v>
      </c>
      <c r="J1847" s="93">
        <v>68</v>
      </c>
      <c r="K1847" s="94">
        <f t="shared" ref="K1847" si="905">J1847*H1847</f>
        <v>14200.78</v>
      </c>
      <c r="L1847" s="94">
        <v>28</v>
      </c>
      <c r="M1847" s="94">
        <f t="shared" ref="M1847" si="906">L1847*H1847</f>
        <v>5847.38</v>
      </c>
      <c r="N1847" s="93">
        <v>96</v>
      </c>
      <c r="O1847" s="4">
        <f t="shared" si="904"/>
        <v>20048.16</v>
      </c>
      <c r="P1847" s="9"/>
    </row>
    <row r="1848" spans="1:16" s="8" customFormat="1" ht="25.5" customHeight="1" x14ac:dyDescent="0.25">
      <c r="A1848" s="35">
        <f>IF(I1848&lt;&gt;"",1+MAX($A$1:A1847),"")</f>
        <v>1312</v>
      </c>
      <c r="B1848" s="37" t="s">
        <v>614</v>
      </c>
      <c r="C1848" s="37" t="s">
        <v>614</v>
      </c>
      <c r="E1848" s="33" t="s">
        <v>559</v>
      </c>
      <c r="F1848" s="6">
        <v>35.25</v>
      </c>
      <c r="G1848" s="1">
        <v>0.1</v>
      </c>
      <c r="H1848" s="2">
        <f t="shared" si="901"/>
        <v>38.775000000000006</v>
      </c>
      <c r="I1848" s="15" t="s">
        <v>27</v>
      </c>
      <c r="J1848" s="3">
        <v>58</v>
      </c>
      <c r="K1848" s="40">
        <f t="shared" si="902"/>
        <v>2248.9500000000003</v>
      </c>
      <c r="L1848" s="40">
        <v>22</v>
      </c>
      <c r="M1848" s="40">
        <f t="shared" si="903"/>
        <v>853.05000000000018</v>
      </c>
      <c r="N1848" s="93">
        <v>80</v>
      </c>
      <c r="O1848" s="4">
        <f t="shared" si="904"/>
        <v>3102.0000000000005</v>
      </c>
      <c r="P1848" s="9"/>
    </row>
    <row r="1849" spans="1:16" s="8" customFormat="1" ht="25.5" customHeight="1" x14ac:dyDescent="0.25">
      <c r="A1849" s="35">
        <f>IF(I1849&lt;&gt;"",1+MAX($A$1:A1848),"")</f>
        <v>1313</v>
      </c>
      <c r="B1849" s="37" t="s">
        <v>614</v>
      </c>
      <c r="C1849" s="37" t="s">
        <v>614</v>
      </c>
      <c r="E1849" s="33" t="s">
        <v>560</v>
      </c>
      <c r="F1849" s="6">
        <v>20.100000000000001</v>
      </c>
      <c r="G1849" s="1">
        <v>0.1</v>
      </c>
      <c r="H1849" s="2">
        <f t="shared" si="901"/>
        <v>22.110000000000003</v>
      </c>
      <c r="I1849" s="15" t="s">
        <v>27</v>
      </c>
      <c r="J1849" s="93">
        <v>72</v>
      </c>
      <c r="K1849" s="94">
        <f t="shared" si="902"/>
        <v>1591.9200000000003</v>
      </c>
      <c r="L1849" s="94">
        <v>28</v>
      </c>
      <c r="M1849" s="94">
        <f t="shared" si="903"/>
        <v>619.08000000000004</v>
      </c>
      <c r="N1849" s="93">
        <v>100</v>
      </c>
      <c r="O1849" s="4">
        <f t="shared" si="904"/>
        <v>2211.0000000000005</v>
      </c>
      <c r="P1849" s="9"/>
    </row>
    <row r="1850" spans="1:16" s="8" customFormat="1" ht="25.5" customHeight="1" x14ac:dyDescent="0.25">
      <c r="A1850" s="35">
        <f>IF(I1850&lt;&gt;"",1+MAX($A$1:A1849),"")</f>
        <v>1314</v>
      </c>
      <c r="B1850" s="37" t="s">
        <v>614</v>
      </c>
      <c r="C1850" s="37" t="s">
        <v>614</v>
      </c>
      <c r="E1850" s="33" t="s">
        <v>561</v>
      </c>
      <c r="F1850" s="6">
        <v>1</v>
      </c>
      <c r="G1850" s="1">
        <v>0</v>
      </c>
      <c r="H1850" s="2">
        <f t="shared" si="901"/>
        <v>1</v>
      </c>
      <c r="I1850" s="15" t="s">
        <v>35</v>
      </c>
      <c r="J1850" s="95">
        <v>140</v>
      </c>
      <c r="K1850" s="96">
        <f>J1850*H1850</f>
        <v>140</v>
      </c>
      <c r="L1850" s="96">
        <v>40</v>
      </c>
      <c r="M1850" s="96">
        <f>L1850*H1850</f>
        <v>40</v>
      </c>
      <c r="N1850" s="95">
        <v>180</v>
      </c>
      <c r="O1850" s="4">
        <f t="shared" si="904"/>
        <v>180</v>
      </c>
      <c r="P1850" s="9"/>
    </row>
    <row r="1851" spans="1:16" s="5" customFormat="1" ht="15" x14ac:dyDescent="0.25">
      <c r="A1851" s="35" t="str">
        <f>IF(I1851&lt;&gt;"",1+MAX($A$1:A1850),"")</f>
        <v/>
      </c>
      <c r="B1851" s="71"/>
      <c r="C1851" s="72"/>
      <c r="D1851" s="8"/>
      <c r="E1851" s="54"/>
      <c r="F1851" s="6"/>
      <c r="G1851" s="1"/>
      <c r="H1851" s="2"/>
      <c r="I1851" s="15"/>
      <c r="J1851" s="40"/>
      <c r="K1851" s="40"/>
      <c r="L1851" s="40"/>
      <c r="M1851" s="40"/>
      <c r="N1851" s="3"/>
      <c r="O1851" s="4"/>
      <c r="P1851" s="9"/>
    </row>
    <row r="1852" spans="1:16" s="5" customFormat="1" x14ac:dyDescent="0.25">
      <c r="A1852" s="35" t="str">
        <f>IF(I1852&lt;&gt;"",1+MAX($A$1:A1851),"")</f>
        <v/>
      </c>
      <c r="B1852" s="71"/>
      <c r="C1852" s="72"/>
      <c r="D1852" s="73"/>
      <c r="E1852" s="74" t="s">
        <v>112</v>
      </c>
      <c r="F1852" s="6"/>
      <c r="G1852" s="1"/>
      <c r="H1852" s="2"/>
      <c r="I1852" s="15"/>
      <c r="J1852" s="40"/>
      <c r="K1852" s="40"/>
      <c r="L1852" s="40"/>
      <c r="M1852" s="40"/>
      <c r="N1852" s="3"/>
      <c r="O1852" s="4"/>
      <c r="P1852" s="9"/>
    </row>
    <row r="1853" spans="1:16" x14ac:dyDescent="0.25">
      <c r="A1853" s="35" t="str">
        <f>IF(I1853&lt;&gt;"",1+MAX($A$1:A1852),"")</f>
        <v/>
      </c>
      <c r="B1853" s="66"/>
      <c r="C1853" s="67"/>
      <c r="D1853" s="8"/>
      <c r="E1853" s="82" t="s">
        <v>726</v>
      </c>
      <c r="F1853" s="83"/>
      <c r="G1853" s="81"/>
      <c r="H1853" s="8"/>
      <c r="I1853" s="84"/>
      <c r="J1853" s="40"/>
      <c r="K1853" s="40"/>
      <c r="L1853" s="40"/>
      <c r="M1853" s="40"/>
      <c r="N1853" s="8"/>
      <c r="O1853" s="8"/>
      <c r="P1853" s="25"/>
    </row>
    <row r="1854" spans="1:16" s="8" customFormat="1" ht="14.4" x14ac:dyDescent="0.25">
      <c r="A1854" s="35">
        <f>IF(I1854&lt;&gt;"",1+MAX($A$1:A1853),"")</f>
        <v>1315</v>
      </c>
      <c r="B1854" s="37" t="s">
        <v>727</v>
      </c>
      <c r="C1854" s="37" t="s">
        <v>727</v>
      </c>
      <c r="E1854" s="33" t="s">
        <v>728</v>
      </c>
      <c r="F1854" s="85">
        <v>4</v>
      </c>
      <c r="G1854" s="1">
        <v>0</v>
      </c>
      <c r="H1854" s="2">
        <f>F1854*(1+G1854)</f>
        <v>4</v>
      </c>
      <c r="I1854" s="15" t="s">
        <v>35</v>
      </c>
      <c r="J1854" s="3">
        <v>1370.25</v>
      </c>
      <c r="K1854" s="40">
        <f t="shared" ref="K1854:K1856" si="907">J1854*H1854</f>
        <v>5481</v>
      </c>
      <c r="L1854" s="40">
        <v>945</v>
      </c>
      <c r="M1854" s="40">
        <f t="shared" ref="M1854:M1856" si="908">L1854*H1854</f>
        <v>3780</v>
      </c>
      <c r="N1854" s="3">
        <v>2315.25</v>
      </c>
      <c r="O1854" s="4">
        <f t="shared" ref="O1854:O1856" si="909">N1854*H1854</f>
        <v>9261</v>
      </c>
      <c r="P1854" s="9"/>
    </row>
    <row r="1855" spans="1:16" s="8" customFormat="1" ht="14.4" x14ac:dyDescent="0.25">
      <c r="A1855" s="35">
        <f>IF(I1855&lt;&gt;"",1+MAX($A$1:A1854),"")</f>
        <v>1316</v>
      </c>
      <c r="B1855" s="37" t="s">
        <v>727</v>
      </c>
      <c r="C1855" s="37" t="s">
        <v>727</v>
      </c>
      <c r="E1855" s="33" t="s">
        <v>729</v>
      </c>
      <c r="F1855" s="85">
        <v>3</v>
      </c>
      <c r="G1855" s="1">
        <v>0</v>
      </c>
      <c r="H1855" s="2">
        <f>F1855*(1+G1855)</f>
        <v>3</v>
      </c>
      <c r="I1855" s="15" t="s">
        <v>35</v>
      </c>
      <c r="J1855" s="3">
        <v>1740</v>
      </c>
      <c r="K1855" s="40">
        <f t="shared" si="907"/>
        <v>5220</v>
      </c>
      <c r="L1855" s="40">
        <v>1200</v>
      </c>
      <c r="M1855" s="40">
        <f t="shared" si="908"/>
        <v>3600</v>
      </c>
      <c r="N1855" s="3">
        <v>2940</v>
      </c>
      <c r="O1855" s="4">
        <f t="shared" si="909"/>
        <v>8820</v>
      </c>
      <c r="P1855" s="9"/>
    </row>
    <row r="1856" spans="1:16" s="8" customFormat="1" ht="14.4" x14ac:dyDescent="0.25">
      <c r="A1856" s="35">
        <f>IF(I1856&lt;&gt;"",1+MAX($A$1:A1855),"")</f>
        <v>1317</v>
      </c>
      <c r="B1856" s="37" t="s">
        <v>727</v>
      </c>
      <c r="C1856" s="37" t="s">
        <v>727</v>
      </c>
      <c r="E1856" s="33" t="s">
        <v>730</v>
      </c>
      <c r="F1856" s="85">
        <v>6</v>
      </c>
      <c r="G1856" s="1">
        <v>0</v>
      </c>
      <c r="H1856" s="2">
        <f>F1856*(1+G1856)</f>
        <v>6</v>
      </c>
      <c r="I1856" s="15" t="s">
        <v>35</v>
      </c>
      <c r="J1856" s="3">
        <v>1232.5</v>
      </c>
      <c r="K1856" s="40">
        <f t="shared" si="907"/>
        <v>7395</v>
      </c>
      <c r="L1856" s="40">
        <v>850</v>
      </c>
      <c r="M1856" s="40">
        <f t="shared" si="908"/>
        <v>5100</v>
      </c>
      <c r="N1856" s="3">
        <v>2082.5</v>
      </c>
      <c r="O1856" s="4">
        <f t="shared" si="909"/>
        <v>12495</v>
      </c>
      <c r="P1856" s="9"/>
    </row>
    <row r="1857" spans="1:16" x14ac:dyDescent="0.25">
      <c r="A1857" s="35" t="str">
        <f>IF(I1857&lt;&gt;"",1+MAX($A$1:A1856),"")</f>
        <v/>
      </c>
      <c r="B1857" s="66"/>
      <c r="C1857" s="67"/>
      <c r="D1857" s="23"/>
      <c r="E1857" s="24"/>
      <c r="F1857" s="56"/>
      <c r="G1857" s="8"/>
      <c r="H1857" s="8"/>
      <c r="J1857" s="40"/>
      <c r="K1857" s="40"/>
      <c r="L1857" s="40"/>
      <c r="M1857" s="40"/>
      <c r="N1857" s="8"/>
      <c r="O1857" s="8"/>
      <c r="P1857" s="9"/>
    </row>
    <row r="1858" spans="1:16" x14ac:dyDescent="0.25">
      <c r="A1858" s="35" t="str">
        <f>IF(I1858&lt;&gt;"",1+MAX($A$1:A1857),"")</f>
        <v/>
      </c>
      <c r="B1858" s="66"/>
      <c r="C1858" s="67"/>
      <c r="D1858" s="8"/>
      <c r="E1858" s="82" t="s">
        <v>731</v>
      </c>
      <c r="F1858" s="83"/>
      <c r="G1858" s="81"/>
      <c r="H1858" s="8"/>
      <c r="I1858" s="84"/>
      <c r="J1858" s="40"/>
      <c r="K1858" s="40"/>
      <c r="L1858" s="40"/>
      <c r="M1858" s="40"/>
      <c r="N1858" s="8"/>
      <c r="O1858" s="8"/>
      <c r="P1858" s="25"/>
    </row>
    <row r="1859" spans="1:16" s="8" customFormat="1" ht="14.4" x14ac:dyDescent="0.25">
      <c r="A1859" s="35">
        <f>IF(I1859&lt;&gt;"",1+MAX($A$1:A1858),"")</f>
        <v>1318</v>
      </c>
      <c r="B1859" s="37" t="s">
        <v>727</v>
      </c>
      <c r="C1859" s="37" t="s">
        <v>727</v>
      </c>
      <c r="E1859" s="33" t="s">
        <v>1225</v>
      </c>
      <c r="F1859" s="85">
        <v>58</v>
      </c>
      <c r="G1859" s="1">
        <v>0</v>
      </c>
      <c r="H1859" s="2">
        <f>F1859*(1+G1859)</f>
        <v>58</v>
      </c>
      <c r="I1859" s="15" t="s">
        <v>35</v>
      </c>
      <c r="J1859" s="3">
        <v>42.05</v>
      </c>
      <c r="K1859" s="40">
        <f t="shared" ref="K1859:K1861" si="910">J1859*H1859</f>
        <v>2438.8999999999996</v>
      </c>
      <c r="L1859" s="40">
        <v>29</v>
      </c>
      <c r="M1859" s="40">
        <f t="shared" ref="M1859:M1861" si="911">L1859*H1859</f>
        <v>1682</v>
      </c>
      <c r="N1859" s="3">
        <v>71.05</v>
      </c>
      <c r="O1859" s="4">
        <f t="shared" ref="O1859:O1861" si="912">N1859*H1859</f>
        <v>4120.8999999999996</v>
      </c>
      <c r="P1859" s="9"/>
    </row>
    <row r="1860" spans="1:16" s="8" customFormat="1" ht="14.4" x14ac:dyDescent="0.25">
      <c r="A1860" s="35">
        <f>IF(I1860&lt;&gt;"",1+MAX($A$1:A1859),"")</f>
        <v>1319</v>
      </c>
      <c r="B1860" s="37" t="s">
        <v>727</v>
      </c>
      <c r="C1860" s="37" t="s">
        <v>727</v>
      </c>
      <c r="E1860" s="33" t="s">
        <v>732</v>
      </c>
      <c r="F1860" s="85">
        <v>49</v>
      </c>
      <c r="G1860" s="1">
        <v>0</v>
      </c>
      <c r="H1860" s="2">
        <f>F1860*(1+G1860)</f>
        <v>49</v>
      </c>
      <c r="I1860" s="15" t="s">
        <v>35</v>
      </c>
      <c r="J1860" s="3">
        <v>68.149999999999991</v>
      </c>
      <c r="K1860" s="40">
        <f t="shared" si="910"/>
        <v>3339.3499999999995</v>
      </c>
      <c r="L1860" s="40">
        <v>47</v>
      </c>
      <c r="M1860" s="40">
        <f t="shared" si="911"/>
        <v>2303</v>
      </c>
      <c r="N1860" s="3">
        <v>115.14999999999999</v>
      </c>
      <c r="O1860" s="4">
        <f t="shared" si="912"/>
        <v>5642.3499999999995</v>
      </c>
      <c r="P1860" s="9"/>
    </row>
    <row r="1861" spans="1:16" s="8" customFormat="1" ht="14.4" x14ac:dyDescent="0.25">
      <c r="A1861" s="35">
        <f>IF(I1861&lt;&gt;"",1+MAX($A$1:A1860),"")</f>
        <v>1320</v>
      </c>
      <c r="B1861" s="37" t="s">
        <v>727</v>
      </c>
      <c r="C1861" s="37" t="s">
        <v>727</v>
      </c>
      <c r="E1861" s="33" t="s">
        <v>1226</v>
      </c>
      <c r="F1861" s="85">
        <v>8</v>
      </c>
      <c r="G1861" s="1">
        <v>0</v>
      </c>
      <c r="H1861" s="2">
        <f>F1861*(1+G1861)</f>
        <v>8</v>
      </c>
      <c r="I1861" s="15" t="s">
        <v>35</v>
      </c>
      <c r="J1861" s="3">
        <v>33.35</v>
      </c>
      <c r="K1861" s="40">
        <f t="shared" si="910"/>
        <v>266.8</v>
      </c>
      <c r="L1861" s="40">
        <v>23</v>
      </c>
      <c r="M1861" s="40">
        <f t="shared" si="911"/>
        <v>184</v>
      </c>
      <c r="N1861" s="3">
        <v>56.35</v>
      </c>
      <c r="O1861" s="4">
        <f t="shared" si="912"/>
        <v>450.8</v>
      </c>
      <c r="P1861" s="9"/>
    </row>
    <row r="1862" spans="1:16" x14ac:dyDescent="0.25">
      <c r="A1862" s="35" t="str">
        <f>IF(I1862&lt;&gt;"",1+MAX($A$1:A1861),"")</f>
        <v/>
      </c>
      <c r="B1862" s="66"/>
      <c r="C1862" s="67"/>
      <c r="D1862" s="23"/>
      <c r="E1862" s="24"/>
      <c r="F1862" s="56"/>
      <c r="G1862" s="8"/>
      <c r="H1862" s="8"/>
      <c r="J1862" s="40"/>
      <c r="K1862" s="40"/>
      <c r="L1862" s="40"/>
      <c r="M1862" s="40"/>
      <c r="N1862" s="8"/>
      <c r="O1862" s="8"/>
      <c r="P1862" s="9"/>
    </row>
    <row r="1863" spans="1:16" x14ac:dyDescent="0.25">
      <c r="A1863" s="35" t="str">
        <f>IF(I1863&lt;&gt;"",1+MAX($A$1:A1862),"")</f>
        <v/>
      </c>
      <c r="B1863" s="66"/>
      <c r="C1863" s="67"/>
      <c r="D1863" s="8"/>
      <c r="E1863" s="82" t="s">
        <v>733</v>
      </c>
      <c r="F1863" s="83"/>
      <c r="G1863" s="81"/>
      <c r="H1863" s="8"/>
      <c r="I1863" s="84"/>
      <c r="J1863" s="40"/>
      <c r="K1863" s="40"/>
      <c r="L1863" s="40"/>
      <c r="M1863" s="40"/>
      <c r="N1863" s="8"/>
      <c r="O1863" s="8"/>
      <c r="P1863" s="25"/>
    </row>
    <row r="1864" spans="1:16" s="8" customFormat="1" ht="14.4" x14ac:dyDescent="0.25">
      <c r="A1864" s="35">
        <f>IF(I1864&lt;&gt;"",1+MAX($A$1:A1863),"")</f>
        <v>1321</v>
      </c>
      <c r="B1864" s="37" t="s">
        <v>727</v>
      </c>
      <c r="C1864" s="37" t="s">
        <v>727</v>
      </c>
      <c r="E1864" s="33" t="s">
        <v>734</v>
      </c>
      <c r="F1864" s="85">
        <v>1001.27</v>
      </c>
      <c r="G1864" s="1">
        <v>0.1</v>
      </c>
      <c r="H1864" s="2">
        <f>F1864*(1+G1864)</f>
        <v>1101.3970000000002</v>
      </c>
      <c r="I1864" s="15" t="s">
        <v>27</v>
      </c>
      <c r="J1864" s="3">
        <v>0.89900000000000002</v>
      </c>
      <c r="K1864" s="40">
        <f t="shared" ref="K1864:K1865" si="913">J1864*H1864</f>
        <v>990.15590300000019</v>
      </c>
      <c r="L1864" s="40">
        <v>0.62</v>
      </c>
      <c r="M1864" s="40">
        <f t="shared" ref="M1864:M1865" si="914">L1864*H1864</f>
        <v>682.86614000000009</v>
      </c>
      <c r="N1864" s="3">
        <v>1.5190000000000001</v>
      </c>
      <c r="O1864" s="4">
        <f t="shared" ref="O1864:O1865" si="915">N1864*H1864</f>
        <v>1673.0220430000004</v>
      </c>
      <c r="P1864" s="9"/>
    </row>
    <row r="1865" spans="1:16" s="8" customFormat="1" ht="14.4" x14ac:dyDescent="0.25">
      <c r="A1865" s="35">
        <f>IF(I1865&lt;&gt;"",1+MAX($A$1:A1864),"")</f>
        <v>1322</v>
      </c>
      <c r="B1865" s="37" t="s">
        <v>727</v>
      </c>
      <c r="C1865" s="37" t="s">
        <v>727</v>
      </c>
      <c r="E1865" s="33" t="s">
        <v>735</v>
      </c>
      <c r="F1865" s="85">
        <f>2*50</f>
        <v>100</v>
      </c>
      <c r="G1865" s="1">
        <v>0.1</v>
      </c>
      <c r="H1865" s="2">
        <f>F1865*(1+G1865)</f>
        <v>110.00000000000001</v>
      </c>
      <c r="I1865" s="15" t="s">
        <v>27</v>
      </c>
      <c r="J1865" s="3">
        <v>1.1599999999999999</v>
      </c>
      <c r="K1865" s="40">
        <f t="shared" si="913"/>
        <v>127.60000000000001</v>
      </c>
      <c r="L1865" s="40">
        <v>0.8</v>
      </c>
      <c r="M1865" s="40">
        <f t="shared" si="914"/>
        <v>88.000000000000014</v>
      </c>
      <c r="N1865" s="3">
        <v>1.96</v>
      </c>
      <c r="O1865" s="4">
        <f t="shared" si="915"/>
        <v>215.60000000000002</v>
      </c>
      <c r="P1865" s="9"/>
    </row>
    <row r="1866" spans="1:16" s="5" customFormat="1" ht="15" x14ac:dyDescent="0.25">
      <c r="A1866" s="35" t="str">
        <f>IF(I1866&lt;&gt;"",1+MAX($A$1:A1865),"")</f>
        <v/>
      </c>
      <c r="B1866" s="71"/>
      <c r="C1866" s="72"/>
      <c r="D1866" s="8"/>
      <c r="E1866" s="54"/>
      <c r="F1866" s="6"/>
      <c r="G1866" s="1"/>
      <c r="H1866" s="2"/>
      <c r="I1866" s="15"/>
      <c r="J1866" s="40"/>
      <c r="K1866" s="40"/>
      <c r="L1866" s="40"/>
      <c r="M1866" s="40"/>
      <c r="N1866" s="3"/>
      <c r="O1866" s="4"/>
      <c r="P1866" s="9"/>
    </row>
    <row r="1867" spans="1:16" s="8" customFormat="1" ht="30" customHeight="1" x14ac:dyDescent="0.25">
      <c r="A1867" s="35">
        <f>IF(I1867&lt;&gt;"",1+MAX($A$1:A1866),"")</f>
        <v>1323</v>
      </c>
      <c r="B1867" s="37" t="s">
        <v>614</v>
      </c>
      <c r="C1867" s="37" t="s">
        <v>614</v>
      </c>
      <c r="E1867" s="33" t="s">
        <v>570</v>
      </c>
      <c r="F1867" s="6">
        <v>123.21</v>
      </c>
      <c r="G1867" s="1">
        <v>0.1</v>
      </c>
      <c r="H1867" s="2">
        <f>F1867*(1+G1867)</f>
        <v>135.53100000000001</v>
      </c>
      <c r="I1867" s="15" t="s">
        <v>27</v>
      </c>
      <c r="J1867" s="95">
        <v>12.4</v>
      </c>
      <c r="K1867" s="96">
        <f>J1867*H1867</f>
        <v>1680.5844000000002</v>
      </c>
      <c r="L1867" s="96">
        <v>7.6</v>
      </c>
      <c r="M1867" s="96">
        <f>L1867*H1867</f>
        <v>1030.0355999999999</v>
      </c>
      <c r="N1867" s="95">
        <v>20</v>
      </c>
      <c r="O1867" s="4">
        <f>N1867*H1867</f>
        <v>2710.62</v>
      </c>
      <c r="P1867" s="9"/>
    </row>
    <row r="1868" spans="1:16" s="8" customFormat="1" ht="25.5" customHeight="1" x14ac:dyDescent="0.25">
      <c r="A1868" s="35">
        <f>IF(I1868&lt;&gt;"",1+MAX($A$1:A1867),"")</f>
        <v>1324</v>
      </c>
      <c r="B1868" s="37" t="s">
        <v>614</v>
      </c>
      <c r="C1868" s="37" t="s">
        <v>614</v>
      </c>
      <c r="E1868" s="33" t="s">
        <v>571</v>
      </c>
      <c r="F1868" s="6">
        <v>1004.04</v>
      </c>
      <c r="G1868" s="1">
        <v>0.1</v>
      </c>
      <c r="H1868" s="2">
        <f t="shared" ref="H1868" si="916">F1868*(1+G1868)</f>
        <v>1104.444</v>
      </c>
      <c r="I1868" s="15" t="s">
        <v>27</v>
      </c>
      <c r="J1868" s="91">
        <v>10.72</v>
      </c>
      <c r="K1868" s="92">
        <f>J1868*H1868</f>
        <v>11839.63968</v>
      </c>
      <c r="L1868" s="92">
        <v>5.28</v>
      </c>
      <c r="M1868" s="92">
        <f>L1868*H1868</f>
        <v>5831.46432</v>
      </c>
      <c r="N1868" s="91">
        <v>16</v>
      </c>
      <c r="O1868" s="4">
        <f t="shared" ref="O1868" si="917">N1868*H1868</f>
        <v>17671.103999999999</v>
      </c>
      <c r="P1868" s="9"/>
    </row>
    <row r="1869" spans="1:16" s="5" customFormat="1" ht="15" x14ac:dyDescent="0.25">
      <c r="A1869" s="35" t="str">
        <f>IF(I1869&lt;&gt;"",1+MAX($A$1:A1868),"")</f>
        <v/>
      </c>
      <c r="B1869" s="71"/>
      <c r="C1869" s="72"/>
      <c r="D1869" s="8"/>
      <c r="E1869" s="54"/>
      <c r="F1869" s="6"/>
      <c r="G1869" s="1"/>
      <c r="H1869" s="2"/>
      <c r="I1869" s="15"/>
      <c r="J1869" s="40"/>
      <c r="K1869" s="40"/>
      <c r="L1869" s="40"/>
      <c r="M1869" s="40"/>
      <c r="N1869" s="3"/>
      <c r="O1869" s="4"/>
      <c r="P1869" s="9"/>
    </row>
    <row r="1870" spans="1:16" s="5" customFormat="1" x14ac:dyDescent="0.25">
      <c r="A1870" s="35" t="str">
        <f>IF(I1870&lt;&gt;"",1+MAX($A$1:A1869),"")</f>
        <v/>
      </c>
      <c r="B1870" s="71"/>
      <c r="C1870" s="72"/>
      <c r="D1870" s="73"/>
      <c r="E1870" s="74" t="s">
        <v>113</v>
      </c>
      <c r="F1870" s="6"/>
      <c r="G1870" s="1"/>
      <c r="H1870" s="2"/>
      <c r="I1870" s="15"/>
      <c r="J1870" s="40"/>
      <c r="K1870" s="40"/>
      <c r="L1870" s="40"/>
      <c r="M1870" s="40"/>
      <c r="N1870" s="3"/>
      <c r="O1870" s="4"/>
      <c r="P1870" s="9"/>
    </row>
    <row r="1871" spans="1:16" s="5" customFormat="1" ht="15" x14ac:dyDescent="0.25">
      <c r="A1871" s="35" t="str">
        <f>IF(I1871&lt;&gt;"",1+MAX($A$1:A1870),"")</f>
        <v/>
      </c>
      <c r="B1871" s="71"/>
      <c r="C1871" s="72"/>
      <c r="D1871" s="8"/>
      <c r="E1871" s="54"/>
      <c r="F1871" s="6"/>
      <c r="G1871" s="1"/>
      <c r="H1871" s="2"/>
      <c r="I1871" s="15"/>
      <c r="J1871" s="40"/>
      <c r="K1871" s="40"/>
      <c r="L1871" s="40"/>
      <c r="M1871" s="40"/>
      <c r="N1871" s="3"/>
      <c r="O1871" s="4"/>
      <c r="P1871" s="9"/>
    </row>
    <row r="1872" spans="1:16" s="8" customFormat="1" ht="24.75" customHeight="1" x14ac:dyDescent="0.25">
      <c r="A1872" s="35">
        <f>IF(I1872&lt;&gt;"",1+MAX($A$1:A1871),"")</f>
        <v>1325</v>
      </c>
      <c r="B1872" s="37" t="s">
        <v>114</v>
      </c>
      <c r="C1872" s="37" t="s">
        <v>114</v>
      </c>
      <c r="E1872" s="33" t="s">
        <v>572</v>
      </c>
      <c r="F1872" s="6">
        <v>494.86</v>
      </c>
      <c r="G1872" s="1">
        <v>0.1</v>
      </c>
      <c r="H1872" s="2">
        <f t="shared" ref="H1872:H1874" si="918">F1872*(1+G1872)</f>
        <v>544.346</v>
      </c>
      <c r="I1872" s="15" t="s">
        <v>27</v>
      </c>
      <c r="J1872" s="95">
        <v>7</v>
      </c>
      <c r="K1872" s="96">
        <f>J1872*H1872</f>
        <v>3810.422</v>
      </c>
      <c r="L1872" s="96">
        <v>12</v>
      </c>
      <c r="M1872" s="96">
        <f>L1872*H1872</f>
        <v>6532.152</v>
      </c>
      <c r="N1872" s="95">
        <v>19</v>
      </c>
      <c r="O1872" s="4">
        <f t="shared" ref="O1872:O1874" si="919">N1872*H1872</f>
        <v>10342.574000000001</v>
      </c>
      <c r="P1872" s="9"/>
    </row>
    <row r="1873" spans="1:16" s="8" customFormat="1" ht="24.75" customHeight="1" x14ac:dyDescent="0.25">
      <c r="A1873" s="35">
        <f>IF(I1873&lt;&gt;"",1+MAX($A$1:A1872),"")</f>
        <v>1326</v>
      </c>
      <c r="B1873" s="37" t="s">
        <v>114</v>
      </c>
      <c r="C1873" s="37" t="s">
        <v>114</v>
      </c>
      <c r="E1873" s="33" t="s">
        <v>573</v>
      </c>
      <c r="F1873" s="6">
        <v>494.86</v>
      </c>
      <c r="G1873" s="1">
        <v>0.1</v>
      </c>
      <c r="H1873" s="2">
        <f t="shared" si="918"/>
        <v>544.346</v>
      </c>
      <c r="I1873" s="15" t="s">
        <v>27</v>
      </c>
      <c r="J1873" s="93">
        <v>0.86</v>
      </c>
      <c r="K1873" s="94">
        <f>J1873*H1873</f>
        <v>468.13756000000001</v>
      </c>
      <c r="L1873" s="94">
        <v>0.35</v>
      </c>
      <c r="M1873" s="94">
        <f>L1873*H1873</f>
        <v>190.52109999999999</v>
      </c>
      <c r="N1873" s="93">
        <v>1.21</v>
      </c>
      <c r="O1873" s="4">
        <f t="shared" si="919"/>
        <v>658.65865999999994</v>
      </c>
      <c r="P1873" s="9"/>
    </row>
    <row r="1874" spans="1:16" s="8" customFormat="1" ht="25.5" customHeight="1" x14ac:dyDescent="0.25">
      <c r="A1874" s="35">
        <f>IF(I1874&lt;&gt;"",1+MAX($A$1:A1873),"")</f>
        <v>1327</v>
      </c>
      <c r="B1874" s="37" t="s">
        <v>114</v>
      </c>
      <c r="C1874" s="37" t="s">
        <v>114</v>
      </c>
      <c r="E1874" s="33" t="s">
        <v>115</v>
      </c>
      <c r="F1874" s="6">
        <v>381.89</v>
      </c>
      <c r="G1874" s="1">
        <v>0.1</v>
      </c>
      <c r="H1874" s="2">
        <f t="shared" si="918"/>
        <v>420.07900000000001</v>
      </c>
      <c r="I1874" s="15" t="s">
        <v>28</v>
      </c>
      <c r="J1874" s="95">
        <v>1.88</v>
      </c>
      <c r="K1874" s="96">
        <f>J1874*H1874</f>
        <v>789.74851999999998</v>
      </c>
      <c r="L1874" s="96">
        <v>2.12</v>
      </c>
      <c r="M1874" s="96">
        <f>L1874*H1874</f>
        <v>890.56748000000005</v>
      </c>
      <c r="N1874" s="95">
        <v>4</v>
      </c>
      <c r="O1874" s="4">
        <f t="shared" si="919"/>
        <v>1680.316</v>
      </c>
      <c r="P1874" s="9"/>
    </row>
    <row r="1875" spans="1:16" s="8" customFormat="1" thickBot="1" x14ac:dyDescent="0.3">
      <c r="A1875" s="35" t="str">
        <f>IF(I1875&lt;&gt;"",1+MAX($A$1:A1874),"")</f>
        <v/>
      </c>
      <c r="B1875" s="71"/>
      <c r="C1875" s="72"/>
      <c r="E1875" s="33"/>
      <c r="F1875" s="6"/>
      <c r="G1875" s="1"/>
      <c r="H1875" s="2"/>
      <c r="I1875" s="15"/>
      <c r="J1875" s="40"/>
      <c r="K1875" s="40"/>
      <c r="L1875" s="40"/>
      <c r="M1875" s="40"/>
      <c r="N1875" s="3"/>
      <c r="O1875" s="4"/>
      <c r="P1875" s="9"/>
    </row>
    <row r="1876" spans="1:16" ht="16.2" thickBot="1" x14ac:dyDescent="0.3">
      <c r="A1876" s="127" t="str">
        <f>IF(I1876&lt;&gt;"",1+MAX($A$1:A1875),"")</f>
        <v/>
      </c>
      <c r="B1876" s="128"/>
      <c r="C1876" s="128"/>
      <c r="D1876" s="128" t="s">
        <v>116</v>
      </c>
      <c r="E1876" s="129" t="s">
        <v>63</v>
      </c>
      <c r="F1876" s="130"/>
      <c r="G1876" s="131"/>
      <c r="H1876" s="131"/>
      <c r="I1876" s="131"/>
      <c r="J1876" s="131"/>
      <c r="K1876" s="131"/>
      <c r="L1876" s="131"/>
      <c r="M1876" s="131"/>
      <c r="N1876" s="131"/>
      <c r="O1876" s="131"/>
      <c r="P1876" s="132">
        <f>SUM(O1878:O1931)</f>
        <v>47126.629500000003</v>
      </c>
    </row>
    <row r="1877" spans="1:16" s="5" customFormat="1" x14ac:dyDescent="0.25">
      <c r="A1877" s="35" t="str">
        <f>IF(I1877&lt;&gt;"",1+MAX($A$1:A1876),"")</f>
        <v/>
      </c>
      <c r="B1877" s="71"/>
      <c r="C1877" s="72"/>
      <c r="D1877" s="23"/>
      <c r="E1877" s="24"/>
      <c r="F1877" s="56"/>
      <c r="G1877" s="8"/>
      <c r="H1877" s="8"/>
      <c r="I1877" s="8"/>
      <c r="J1877" s="40"/>
      <c r="K1877" s="40"/>
      <c r="L1877" s="40"/>
      <c r="M1877" s="40"/>
      <c r="N1877" s="8"/>
      <c r="O1877" s="8"/>
      <c r="P1877" s="9"/>
    </row>
    <row r="1878" spans="1:16" s="5" customFormat="1" x14ac:dyDescent="0.25">
      <c r="A1878" s="35" t="str">
        <f>IF(I1878&lt;&gt;"",1+MAX($A$1:A1877),"")</f>
        <v/>
      </c>
      <c r="B1878" s="71"/>
      <c r="C1878" s="72"/>
      <c r="D1878" s="48"/>
      <c r="E1878" s="49" t="s">
        <v>117</v>
      </c>
      <c r="F1878" s="56"/>
      <c r="G1878" s="8"/>
      <c r="H1878" s="8"/>
      <c r="I1878" s="8"/>
      <c r="J1878" s="40"/>
      <c r="K1878" s="40"/>
      <c r="L1878" s="40"/>
      <c r="M1878" s="40"/>
      <c r="N1878" s="8"/>
      <c r="O1878" s="8"/>
      <c r="P1878" s="9"/>
    </row>
    <row r="1879" spans="1:16" s="5" customFormat="1" ht="15" x14ac:dyDescent="0.25">
      <c r="A1879" s="35" t="str">
        <f>IF(I1879&lt;&gt;"",1+MAX($A$1:A1878),"")</f>
        <v/>
      </c>
      <c r="B1879" s="71"/>
      <c r="C1879" s="72"/>
      <c r="D1879" s="8"/>
      <c r="E1879" s="54"/>
      <c r="F1879" s="6"/>
      <c r="G1879" s="1"/>
      <c r="H1879" s="2"/>
      <c r="I1879" s="15"/>
      <c r="J1879" s="40"/>
      <c r="K1879" s="40"/>
      <c r="L1879" s="40"/>
      <c r="M1879" s="40"/>
      <c r="N1879" s="3"/>
      <c r="O1879" s="4"/>
      <c r="P1879" s="9"/>
    </row>
    <row r="1880" spans="1:16" s="5" customFormat="1" x14ac:dyDescent="0.25">
      <c r="A1880" s="35" t="str">
        <f>IF(I1880&lt;&gt;"",1+MAX($A$1:A1879),"")</f>
        <v/>
      </c>
      <c r="B1880" s="71"/>
      <c r="C1880" s="72"/>
      <c r="D1880" s="73"/>
      <c r="E1880" s="74" t="s">
        <v>118</v>
      </c>
      <c r="F1880" s="6"/>
      <c r="G1880" s="1"/>
      <c r="H1880" s="2"/>
      <c r="I1880" s="15"/>
      <c r="J1880" s="40"/>
      <c r="K1880" s="40"/>
      <c r="L1880" s="40"/>
      <c r="M1880" s="40"/>
      <c r="N1880" s="3"/>
      <c r="O1880" s="4"/>
      <c r="P1880" s="9"/>
    </row>
    <row r="1881" spans="1:16" s="5" customFormat="1" ht="15" x14ac:dyDescent="0.25">
      <c r="A1881" s="35" t="str">
        <f>IF(I1881&lt;&gt;"",1+MAX($A$1:A1880),"")</f>
        <v/>
      </c>
      <c r="B1881" s="71"/>
      <c r="C1881" s="72"/>
      <c r="D1881" s="8"/>
      <c r="E1881" s="54"/>
      <c r="F1881" s="6"/>
      <c r="G1881" s="1"/>
      <c r="H1881" s="2"/>
      <c r="I1881" s="15"/>
      <c r="J1881" s="40"/>
      <c r="K1881" s="40"/>
      <c r="L1881" s="40"/>
      <c r="M1881" s="40"/>
      <c r="N1881" s="3"/>
      <c r="O1881" s="4"/>
      <c r="P1881" s="9"/>
    </row>
    <row r="1882" spans="1:16" s="8" customFormat="1" ht="25.5" customHeight="1" x14ac:dyDescent="0.25">
      <c r="A1882" s="35">
        <f>IF(I1882&lt;&gt;"",1+MAX($A$1:A1881),"")</f>
        <v>1328</v>
      </c>
      <c r="B1882" s="37" t="s">
        <v>103</v>
      </c>
      <c r="C1882" s="37" t="s">
        <v>103</v>
      </c>
      <c r="E1882" s="33" t="s">
        <v>574</v>
      </c>
      <c r="F1882" s="6">
        <v>599.5</v>
      </c>
      <c r="G1882" s="1">
        <v>0.1</v>
      </c>
      <c r="H1882" s="2">
        <f>F1882*(1+G1882)</f>
        <v>659.45</v>
      </c>
      <c r="I1882" s="15" t="s">
        <v>28</v>
      </c>
      <c r="J1882" s="95">
        <v>6</v>
      </c>
      <c r="K1882" s="96">
        <f>J1882*H1882</f>
        <v>3956.7000000000003</v>
      </c>
      <c r="L1882" s="96">
        <v>6.37</v>
      </c>
      <c r="M1882" s="96">
        <f>L1882*H1882</f>
        <v>4200.6965</v>
      </c>
      <c r="N1882" s="95">
        <v>12.370000000000001</v>
      </c>
      <c r="O1882" s="4">
        <f t="shared" ref="O1882" si="920">N1882*H1882</f>
        <v>8157.3965000000017</v>
      </c>
      <c r="P1882" s="9"/>
    </row>
    <row r="1883" spans="1:16" s="8" customFormat="1" ht="25.5" customHeight="1" x14ac:dyDescent="0.25">
      <c r="A1883" s="35">
        <f>IF(I1883&lt;&gt;"",1+MAX($A$1:A1882),"")</f>
        <v>1329</v>
      </c>
      <c r="B1883" s="37" t="s">
        <v>103</v>
      </c>
      <c r="C1883" s="37" t="s">
        <v>103</v>
      </c>
      <c r="E1883" s="33" t="s">
        <v>575</v>
      </c>
      <c r="F1883" s="6">
        <v>202.12</v>
      </c>
      <c r="G1883" s="1">
        <v>0.1</v>
      </c>
      <c r="H1883" s="2">
        <f>F1883*(1+G1883)</f>
        <v>222.33200000000002</v>
      </c>
      <c r="I1883" s="15" t="s">
        <v>28</v>
      </c>
      <c r="J1883" s="95">
        <v>6</v>
      </c>
      <c r="K1883" s="96">
        <f>J1883*H1883</f>
        <v>1333.9920000000002</v>
      </c>
      <c r="L1883" s="96">
        <v>7</v>
      </c>
      <c r="M1883" s="96">
        <f>L1883*H1883</f>
        <v>1556.3240000000001</v>
      </c>
      <c r="N1883" s="95">
        <v>13</v>
      </c>
      <c r="O1883" s="4">
        <f t="shared" ref="O1883" si="921">N1883*H1883</f>
        <v>2890.3160000000003</v>
      </c>
      <c r="P1883" s="9"/>
    </row>
    <row r="1884" spans="1:16" s="5" customFormat="1" ht="15" x14ac:dyDescent="0.25">
      <c r="A1884" s="35" t="str">
        <f>IF(I1884&lt;&gt;"",1+MAX($A$1:A1883),"")</f>
        <v/>
      </c>
      <c r="B1884" s="71"/>
      <c r="C1884" s="72"/>
      <c r="D1884" s="8"/>
      <c r="E1884" s="54"/>
      <c r="F1884" s="6"/>
      <c r="G1884" s="1"/>
      <c r="H1884" s="2"/>
      <c r="I1884" s="15"/>
      <c r="J1884" s="40"/>
      <c r="K1884" s="40"/>
      <c r="L1884" s="40"/>
      <c r="M1884" s="40"/>
      <c r="N1884" s="3"/>
      <c r="O1884" s="4"/>
      <c r="P1884" s="9"/>
    </row>
    <row r="1885" spans="1:16" s="5" customFormat="1" x14ac:dyDescent="0.25">
      <c r="A1885" s="35" t="str">
        <f>IF(I1885&lt;&gt;"",1+MAX($A$1:A1884),"")</f>
        <v/>
      </c>
      <c r="B1885" s="71"/>
      <c r="C1885" s="72"/>
      <c r="D1885" s="73"/>
      <c r="E1885" s="74" t="s">
        <v>119</v>
      </c>
      <c r="F1885" s="6"/>
      <c r="G1885" s="1"/>
      <c r="H1885" s="2"/>
      <c r="I1885" s="15"/>
      <c r="J1885" s="40"/>
      <c r="K1885" s="40"/>
      <c r="L1885" s="40"/>
      <c r="M1885" s="40"/>
      <c r="N1885" s="3"/>
      <c r="O1885" s="4"/>
      <c r="P1885" s="9"/>
    </row>
    <row r="1886" spans="1:16" s="5" customFormat="1" ht="15" x14ac:dyDescent="0.25">
      <c r="A1886" s="35" t="str">
        <f>IF(I1886&lt;&gt;"",1+MAX($A$1:A1885),"")</f>
        <v/>
      </c>
      <c r="B1886" s="71"/>
      <c r="C1886" s="72"/>
      <c r="D1886" s="8"/>
      <c r="E1886" s="54"/>
      <c r="F1886" s="6"/>
      <c r="G1886" s="1"/>
      <c r="H1886" s="2"/>
      <c r="I1886" s="15"/>
      <c r="J1886" s="40"/>
      <c r="K1886" s="40"/>
      <c r="L1886" s="40"/>
      <c r="M1886" s="40"/>
      <c r="N1886" s="3"/>
      <c r="O1886" s="4"/>
      <c r="P1886" s="9"/>
    </row>
    <row r="1887" spans="1:16" s="8" customFormat="1" ht="25.5" customHeight="1" x14ac:dyDescent="0.25">
      <c r="A1887" s="35">
        <f>IF(I1887&lt;&gt;"",1+MAX($A$1:A1886),"")</f>
        <v>1330</v>
      </c>
      <c r="B1887" s="37" t="s">
        <v>103</v>
      </c>
      <c r="C1887" s="37" t="s">
        <v>103</v>
      </c>
      <c r="E1887" s="33" t="s">
        <v>576</v>
      </c>
      <c r="F1887" s="6">
        <v>24</v>
      </c>
      <c r="G1887" s="1">
        <v>0</v>
      </c>
      <c r="H1887" s="2">
        <f t="shared" ref="H1887" si="922">F1887*(1+G1887)</f>
        <v>24</v>
      </c>
      <c r="I1887" s="15" t="s">
        <v>35</v>
      </c>
      <c r="J1887" s="95">
        <v>14</v>
      </c>
      <c r="K1887" s="96">
        <f>J1887*H1887</f>
        <v>336</v>
      </c>
      <c r="L1887" s="96">
        <v>35</v>
      </c>
      <c r="M1887" s="96">
        <f>L1887*H1887</f>
        <v>840</v>
      </c>
      <c r="N1887" s="95">
        <v>49</v>
      </c>
      <c r="O1887" s="4">
        <f t="shared" ref="O1887" si="923">N1887*H1887</f>
        <v>1176</v>
      </c>
      <c r="P1887" s="9"/>
    </row>
    <row r="1888" spans="1:16" s="5" customFormat="1" ht="15" x14ac:dyDescent="0.25">
      <c r="A1888" s="35" t="str">
        <f>IF(I1888&lt;&gt;"",1+MAX($A$1:A1887),"")</f>
        <v/>
      </c>
      <c r="B1888" s="71"/>
      <c r="C1888" s="72"/>
      <c r="D1888" s="8"/>
      <c r="E1888" s="54"/>
      <c r="F1888" s="6"/>
      <c r="G1888" s="1"/>
      <c r="H1888" s="2"/>
      <c r="I1888" s="15"/>
      <c r="J1888" s="40"/>
      <c r="K1888" s="40"/>
      <c r="L1888" s="40"/>
      <c r="M1888" s="40"/>
      <c r="N1888" s="3"/>
      <c r="O1888" s="4"/>
      <c r="P1888" s="9"/>
    </row>
    <row r="1889" spans="1:16" s="5" customFormat="1" x14ac:dyDescent="0.25">
      <c r="A1889" s="35" t="str">
        <f>IF(I1889&lt;&gt;"",1+MAX($A$1:A1888),"")</f>
        <v/>
      </c>
      <c r="B1889" s="71"/>
      <c r="C1889" s="72"/>
      <c r="D1889" s="73"/>
      <c r="E1889" s="74" t="s">
        <v>120</v>
      </c>
      <c r="F1889" s="6"/>
      <c r="G1889" s="1"/>
      <c r="H1889" s="2"/>
      <c r="I1889" s="15"/>
      <c r="J1889" s="40"/>
      <c r="K1889" s="40"/>
      <c r="L1889" s="40"/>
      <c r="M1889" s="40"/>
      <c r="N1889" s="3"/>
      <c r="O1889" s="4"/>
      <c r="P1889" s="9"/>
    </row>
    <row r="1890" spans="1:16" s="5" customFormat="1" ht="15" x14ac:dyDescent="0.25">
      <c r="A1890" s="35" t="str">
        <f>IF(I1890&lt;&gt;"",1+MAX($A$1:A1889),"")</f>
        <v/>
      </c>
      <c r="B1890" s="71"/>
      <c r="C1890" s="72"/>
      <c r="D1890" s="8"/>
      <c r="E1890" s="54"/>
      <c r="F1890" s="6"/>
      <c r="G1890" s="1"/>
      <c r="H1890" s="2"/>
      <c r="I1890" s="15"/>
      <c r="J1890" s="40"/>
      <c r="K1890" s="40"/>
      <c r="L1890" s="40"/>
      <c r="M1890" s="40"/>
      <c r="N1890" s="3"/>
      <c r="O1890" s="4"/>
      <c r="P1890" s="9"/>
    </row>
    <row r="1891" spans="1:16" s="8" customFormat="1" ht="32.25" customHeight="1" x14ac:dyDescent="0.25">
      <c r="A1891" s="35">
        <f>IF(I1891&lt;&gt;"",1+MAX($A$1:A1890),"")</f>
        <v>1331</v>
      </c>
      <c r="B1891" s="37" t="s">
        <v>103</v>
      </c>
      <c r="C1891" s="37" t="s">
        <v>103</v>
      </c>
      <c r="E1891" s="33" t="s">
        <v>577</v>
      </c>
      <c r="F1891" s="6">
        <v>4</v>
      </c>
      <c r="G1891" s="1">
        <v>0</v>
      </c>
      <c r="H1891" s="2">
        <f t="shared" ref="H1891" si="924">F1891*(1+G1891)</f>
        <v>4</v>
      </c>
      <c r="I1891" s="15" t="s">
        <v>35</v>
      </c>
      <c r="J1891" s="95">
        <v>84</v>
      </c>
      <c r="K1891" s="96">
        <f>J1891*H1891</f>
        <v>336</v>
      </c>
      <c r="L1891" s="96">
        <v>115.99999999999999</v>
      </c>
      <c r="M1891" s="96">
        <f>L1891*H1891</f>
        <v>463.99999999999994</v>
      </c>
      <c r="N1891" s="95">
        <v>200</v>
      </c>
      <c r="O1891" s="4">
        <f t="shared" ref="O1891" si="925">N1891*H1891</f>
        <v>800</v>
      </c>
      <c r="P1891" s="9"/>
    </row>
    <row r="1892" spans="1:16" s="8" customFormat="1" ht="32.25" customHeight="1" x14ac:dyDescent="0.25">
      <c r="A1892" s="35">
        <f>IF(I1892&lt;&gt;"",1+MAX($A$1:A1891),"")</f>
        <v>1332</v>
      </c>
      <c r="B1892" s="37" t="s">
        <v>103</v>
      </c>
      <c r="C1892" s="37" t="s">
        <v>103</v>
      </c>
      <c r="E1892" s="33" t="s">
        <v>578</v>
      </c>
      <c r="F1892" s="6">
        <v>9</v>
      </c>
      <c r="G1892" s="1">
        <v>0</v>
      </c>
      <c r="H1892" s="2">
        <f t="shared" ref="H1892:H1896" si="926">F1892*(1+G1892)</f>
        <v>9</v>
      </c>
      <c r="I1892" s="15" t="s">
        <v>35</v>
      </c>
      <c r="J1892" s="95">
        <v>28.6</v>
      </c>
      <c r="K1892" s="96">
        <f>J1892*H1892</f>
        <v>257.40000000000003</v>
      </c>
      <c r="L1892" s="96">
        <v>52</v>
      </c>
      <c r="M1892" s="96">
        <f>L1892*H1892</f>
        <v>468</v>
      </c>
      <c r="N1892" s="95">
        <v>80.599999999999994</v>
      </c>
      <c r="O1892" s="4">
        <f t="shared" ref="O1892:O1896" si="927">N1892*H1892</f>
        <v>725.4</v>
      </c>
      <c r="P1892" s="9"/>
    </row>
    <row r="1893" spans="1:16" s="8" customFormat="1" ht="32.25" customHeight="1" x14ac:dyDescent="0.25">
      <c r="A1893" s="35">
        <f>IF(I1893&lt;&gt;"",1+MAX($A$1:A1892),"")</f>
        <v>1333</v>
      </c>
      <c r="B1893" s="37" t="s">
        <v>103</v>
      </c>
      <c r="C1893" s="37" t="s">
        <v>103</v>
      </c>
      <c r="E1893" s="33" t="s">
        <v>579</v>
      </c>
      <c r="F1893" s="6">
        <v>1</v>
      </c>
      <c r="G1893" s="1">
        <v>0</v>
      </c>
      <c r="H1893" s="2">
        <f t="shared" si="926"/>
        <v>1</v>
      </c>
      <c r="I1893" s="15" t="s">
        <v>35</v>
      </c>
      <c r="J1893" s="93">
        <v>215.04</v>
      </c>
      <c r="K1893" s="94">
        <f>J1893*H1893</f>
        <v>215.04</v>
      </c>
      <c r="L1893" s="94">
        <v>512</v>
      </c>
      <c r="M1893" s="94">
        <f>L1893*H1893</f>
        <v>512</v>
      </c>
      <c r="N1893" s="93">
        <v>727.04</v>
      </c>
      <c r="O1893" s="4">
        <f t="shared" si="927"/>
        <v>727.04</v>
      </c>
      <c r="P1893" s="9"/>
    </row>
    <row r="1894" spans="1:16" s="8" customFormat="1" ht="32.25" customHeight="1" x14ac:dyDescent="0.25">
      <c r="A1894" s="35">
        <f>IF(I1894&lt;&gt;"",1+MAX($A$1:A1893),"")</f>
        <v>1334</v>
      </c>
      <c r="B1894" s="37" t="s">
        <v>103</v>
      </c>
      <c r="C1894" s="37" t="s">
        <v>103</v>
      </c>
      <c r="E1894" s="33" t="s">
        <v>1230</v>
      </c>
      <c r="F1894" s="6">
        <v>1</v>
      </c>
      <c r="G1894" s="1">
        <v>0</v>
      </c>
      <c r="H1894" s="2">
        <f t="shared" si="926"/>
        <v>1</v>
      </c>
      <c r="I1894" s="15" t="s">
        <v>35</v>
      </c>
      <c r="J1894" s="93">
        <v>252</v>
      </c>
      <c r="K1894" s="94">
        <f>J1894*H1894</f>
        <v>252</v>
      </c>
      <c r="L1894" s="94">
        <v>600</v>
      </c>
      <c r="M1894" s="94">
        <f>L1894*H1894</f>
        <v>600</v>
      </c>
      <c r="N1894" s="93">
        <v>852</v>
      </c>
      <c r="O1894" s="4">
        <f t="shared" si="927"/>
        <v>852</v>
      </c>
      <c r="P1894" s="9"/>
    </row>
    <row r="1895" spans="1:16" s="8" customFormat="1" ht="32.25" customHeight="1" x14ac:dyDescent="0.25">
      <c r="A1895" s="35">
        <f>IF(I1895&lt;&gt;"",1+MAX($A$1:A1894),"")</f>
        <v>1335</v>
      </c>
      <c r="B1895" s="37" t="s">
        <v>103</v>
      </c>
      <c r="C1895" s="37" t="s">
        <v>103</v>
      </c>
      <c r="E1895" s="33" t="s">
        <v>580</v>
      </c>
      <c r="F1895" s="6">
        <v>1</v>
      </c>
      <c r="G1895" s="1">
        <v>0</v>
      </c>
      <c r="H1895" s="2">
        <f t="shared" si="926"/>
        <v>1</v>
      </c>
      <c r="I1895" s="15" t="s">
        <v>35</v>
      </c>
      <c r="J1895" s="93">
        <v>235.2</v>
      </c>
      <c r="K1895" s="94">
        <f>J1895*H1895</f>
        <v>235.2</v>
      </c>
      <c r="L1895" s="94">
        <v>560</v>
      </c>
      <c r="M1895" s="94">
        <f>L1895*H1895</f>
        <v>560</v>
      </c>
      <c r="N1895" s="93">
        <v>795.2</v>
      </c>
      <c r="O1895" s="4">
        <f t="shared" si="927"/>
        <v>795.2</v>
      </c>
      <c r="P1895" s="9"/>
    </row>
    <row r="1896" spans="1:16" s="8" customFormat="1" ht="32.25" customHeight="1" x14ac:dyDescent="0.25">
      <c r="A1896" s="35">
        <f>IF(I1896&lt;&gt;"",1+MAX($A$1:A1895),"")</f>
        <v>1336</v>
      </c>
      <c r="B1896" s="37" t="s">
        <v>103</v>
      </c>
      <c r="C1896" s="37" t="s">
        <v>103</v>
      </c>
      <c r="E1896" s="33" t="s">
        <v>581</v>
      </c>
      <c r="F1896" s="6">
        <v>2</v>
      </c>
      <c r="G1896" s="1">
        <v>0</v>
      </c>
      <c r="H1896" s="2">
        <f t="shared" si="926"/>
        <v>2</v>
      </c>
      <c r="I1896" s="15" t="s">
        <v>35</v>
      </c>
      <c r="J1896" s="93">
        <v>1890</v>
      </c>
      <c r="K1896" s="40">
        <f t="shared" ref="K1896" si="928">J1896*H1896</f>
        <v>3780</v>
      </c>
      <c r="L1896" s="40">
        <v>2250</v>
      </c>
      <c r="M1896" s="40">
        <f t="shared" ref="M1896" si="929">L1896*H1896</f>
        <v>4500</v>
      </c>
      <c r="N1896" s="93">
        <v>4140</v>
      </c>
      <c r="O1896" s="4">
        <f t="shared" si="927"/>
        <v>8280</v>
      </c>
      <c r="P1896" s="9"/>
    </row>
    <row r="1897" spans="1:16" s="5" customFormat="1" x14ac:dyDescent="0.25">
      <c r="A1897" s="35" t="str">
        <f>IF(I1897&lt;&gt;"",1+MAX($A$1:A1896),"")</f>
        <v/>
      </c>
      <c r="B1897" s="71"/>
      <c r="C1897" s="72"/>
      <c r="D1897" s="23"/>
      <c r="E1897" s="24"/>
      <c r="F1897" s="56"/>
      <c r="G1897" s="8"/>
      <c r="H1897" s="8"/>
      <c r="I1897" s="8"/>
      <c r="J1897" s="40"/>
      <c r="K1897" s="40"/>
      <c r="L1897" s="40"/>
      <c r="M1897" s="40"/>
      <c r="N1897" s="8"/>
      <c r="O1897" s="8"/>
      <c r="P1897" s="9"/>
    </row>
    <row r="1898" spans="1:16" s="5" customFormat="1" x14ac:dyDescent="0.25">
      <c r="A1898" s="35" t="str">
        <f>IF(I1898&lt;&gt;"",1+MAX($A$1:A1897),"")</f>
        <v/>
      </c>
      <c r="B1898" s="71"/>
      <c r="C1898" s="72"/>
      <c r="D1898" s="48"/>
      <c r="E1898" s="49" t="s">
        <v>121</v>
      </c>
      <c r="F1898" s="56"/>
      <c r="G1898" s="8"/>
      <c r="H1898" s="8"/>
      <c r="I1898" s="8"/>
      <c r="J1898" s="40"/>
      <c r="K1898" s="40"/>
      <c r="L1898" s="40"/>
      <c r="M1898" s="40"/>
      <c r="N1898" s="8"/>
      <c r="O1898" s="8"/>
      <c r="P1898" s="9"/>
    </row>
    <row r="1899" spans="1:16" s="5" customFormat="1" ht="15" x14ac:dyDescent="0.25">
      <c r="A1899" s="35" t="str">
        <f>IF(I1899&lt;&gt;"",1+MAX($A$1:A1898),"")</f>
        <v/>
      </c>
      <c r="B1899" s="71"/>
      <c r="C1899" s="72"/>
      <c r="D1899" s="8"/>
      <c r="E1899" s="54"/>
      <c r="F1899" s="6"/>
      <c r="G1899" s="1"/>
      <c r="H1899" s="2"/>
      <c r="I1899" s="15"/>
      <c r="J1899" s="40"/>
      <c r="K1899" s="40"/>
      <c r="L1899" s="40"/>
      <c r="M1899" s="40"/>
      <c r="N1899" s="3"/>
      <c r="O1899" s="4"/>
      <c r="P1899" s="9"/>
    </row>
    <row r="1900" spans="1:16" s="5" customFormat="1" x14ac:dyDescent="0.25">
      <c r="A1900" s="35" t="str">
        <f>IF(I1900&lt;&gt;"",1+MAX($A$1:A1899),"")</f>
        <v/>
      </c>
      <c r="B1900" s="71"/>
      <c r="C1900" s="72"/>
      <c r="D1900" s="73"/>
      <c r="E1900" s="74" t="s">
        <v>122</v>
      </c>
      <c r="F1900" s="6"/>
      <c r="G1900" s="1"/>
      <c r="H1900" s="2"/>
      <c r="I1900" s="15"/>
      <c r="J1900" s="40"/>
      <c r="K1900" s="40"/>
      <c r="L1900" s="40"/>
      <c r="M1900" s="40"/>
      <c r="N1900" s="3"/>
      <c r="O1900" s="4"/>
      <c r="P1900" s="9"/>
    </row>
    <row r="1901" spans="1:16" s="5" customFormat="1" ht="15" x14ac:dyDescent="0.25">
      <c r="A1901" s="35" t="str">
        <f>IF(I1901&lt;&gt;"",1+MAX($A$1:A1900),"")</f>
        <v/>
      </c>
      <c r="B1901" s="71"/>
      <c r="C1901" s="72"/>
      <c r="D1901" s="8"/>
      <c r="E1901" s="54"/>
      <c r="F1901" s="6"/>
      <c r="G1901" s="1"/>
      <c r="H1901" s="2"/>
      <c r="I1901" s="15"/>
      <c r="J1901" s="40"/>
      <c r="K1901" s="40"/>
      <c r="L1901" s="40"/>
      <c r="M1901" s="40"/>
      <c r="N1901" s="3"/>
      <c r="O1901" s="4"/>
      <c r="P1901" s="9"/>
    </row>
    <row r="1902" spans="1:16" s="8" customFormat="1" ht="25.5" customHeight="1" x14ac:dyDescent="0.25">
      <c r="A1902" s="35">
        <f>IF(I1902&lt;&gt;"",1+MAX($A$1:A1901),"")</f>
        <v>1337</v>
      </c>
      <c r="B1902" s="37" t="s">
        <v>616</v>
      </c>
      <c r="C1902" s="37" t="s">
        <v>616</v>
      </c>
      <c r="E1902" s="33" t="s">
        <v>582</v>
      </c>
      <c r="F1902" s="6">
        <v>82.94</v>
      </c>
      <c r="G1902" s="1">
        <v>0.1</v>
      </c>
      <c r="H1902" s="2">
        <f>F1902*(1+G1902)</f>
        <v>91.234000000000009</v>
      </c>
      <c r="I1902" s="15" t="s">
        <v>28</v>
      </c>
      <c r="J1902" s="95">
        <v>31.5</v>
      </c>
      <c r="K1902" s="96">
        <f>J1902*H1902</f>
        <v>2873.8710000000001</v>
      </c>
      <c r="L1902" s="96">
        <v>43.5</v>
      </c>
      <c r="M1902" s="96">
        <f>L1902*H1902</f>
        <v>3968.6790000000005</v>
      </c>
      <c r="N1902" s="95">
        <v>75</v>
      </c>
      <c r="O1902" s="4">
        <f t="shared" ref="O1902:O1905" si="930">N1902*H1902</f>
        <v>6842.5500000000011</v>
      </c>
      <c r="P1902" s="9"/>
    </row>
    <row r="1903" spans="1:16" s="8" customFormat="1" ht="25.5" customHeight="1" x14ac:dyDescent="0.25">
      <c r="A1903" s="35">
        <f>IF(I1903&lt;&gt;"",1+MAX($A$1:A1902),"")</f>
        <v>1338</v>
      </c>
      <c r="B1903" s="37" t="s">
        <v>616</v>
      </c>
      <c r="C1903" s="37" t="s">
        <v>616</v>
      </c>
      <c r="E1903" s="33" t="s">
        <v>123</v>
      </c>
      <c r="F1903" s="6">
        <v>67.11</v>
      </c>
      <c r="G1903" s="1">
        <v>0.1</v>
      </c>
      <c r="H1903" s="2">
        <f t="shared" ref="H1903:H1905" si="931">F1903*(1+G1903)</f>
        <v>73.821000000000012</v>
      </c>
      <c r="I1903" s="15" t="s">
        <v>28</v>
      </c>
      <c r="J1903" s="95">
        <v>10.5</v>
      </c>
      <c r="K1903" s="96">
        <f>J1903*H1903</f>
        <v>775.12050000000011</v>
      </c>
      <c r="L1903" s="96">
        <v>14.499999999999998</v>
      </c>
      <c r="M1903" s="96">
        <f>L1903*H1903</f>
        <v>1070.4045000000001</v>
      </c>
      <c r="N1903" s="95">
        <v>25</v>
      </c>
      <c r="O1903" s="4">
        <f t="shared" si="930"/>
        <v>1845.5250000000003</v>
      </c>
      <c r="P1903" s="9"/>
    </row>
    <row r="1904" spans="1:16" s="8" customFormat="1" ht="25.5" customHeight="1" x14ac:dyDescent="0.25">
      <c r="A1904" s="35">
        <f>IF(I1904&lt;&gt;"",1+MAX($A$1:A1903),"")</f>
        <v>1339</v>
      </c>
      <c r="B1904" s="37" t="s">
        <v>616</v>
      </c>
      <c r="C1904" s="37" t="s">
        <v>616</v>
      </c>
      <c r="E1904" s="33" t="s">
        <v>584</v>
      </c>
      <c r="F1904" s="6">
        <v>14.34</v>
      </c>
      <c r="G1904" s="1">
        <v>0.1</v>
      </c>
      <c r="H1904" s="2">
        <f t="shared" ref="H1904" si="932">F1904*(1+G1904)</f>
        <v>15.774000000000001</v>
      </c>
      <c r="I1904" s="15" t="s">
        <v>28</v>
      </c>
      <c r="J1904" s="91">
        <v>5</v>
      </c>
      <c r="K1904" s="92">
        <f>J1904*H1904</f>
        <v>78.87</v>
      </c>
      <c r="L1904" s="92">
        <v>8</v>
      </c>
      <c r="M1904" s="92">
        <f>L1904*H1904</f>
        <v>126.19200000000001</v>
      </c>
      <c r="N1904" s="91">
        <v>13</v>
      </c>
      <c r="O1904" s="4">
        <f t="shared" ref="O1904" si="933">N1904*H1904</f>
        <v>205.06200000000001</v>
      </c>
      <c r="P1904" s="9"/>
    </row>
    <row r="1905" spans="1:16" s="8" customFormat="1" ht="25.5" customHeight="1" x14ac:dyDescent="0.25">
      <c r="A1905" s="35">
        <f>IF(I1905&lt;&gt;"",1+MAX($A$1:A1904),"")</f>
        <v>1340</v>
      </c>
      <c r="B1905" s="37" t="s">
        <v>616</v>
      </c>
      <c r="C1905" s="37" t="s">
        <v>616</v>
      </c>
      <c r="E1905" s="33" t="s">
        <v>583</v>
      </c>
      <c r="F1905" s="6">
        <v>59.45</v>
      </c>
      <c r="G1905" s="1">
        <v>0.1</v>
      </c>
      <c r="H1905" s="2">
        <f t="shared" si="931"/>
        <v>65.39500000000001</v>
      </c>
      <c r="I1905" s="15" t="s">
        <v>28</v>
      </c>
      <c r="J1905" s="95">
        <v>10.5</v>
      </c>
      <c r="K1905" s="96">
        <f>J1905*H1905</f>
        <v>686.64750000000015</v>
      </c>
      <c r="L1905" s="96">
        <v>14.499999999999998</v>
      </c>
      <c r="M1905" s="96">
        <f>L1905*H1905</f>
        <v>948.22750000000008</v>
      </c>
      <c r="N1905" s="95">
        <v>25</v>
      </c>
      <c r="O1905" s="4">
        <f t="shared" si="930"/>
        <v>1634.8750000000002</v>
      </c>
      <c r="P1905" s="9"/>
    </row>
    <row r="1906" spans="1:16" s="5" customFormat="1" ht="15" x14ac:dyDescent="0.25">
      <c r="A1906" s="35" t="str">
        <f>IF(I1906&lt;&gt;"",1+MAX($A$1:A1905),"")</f>
        <v/>
      </c>
      <c r="B1906" s="71"/>
      <c r="C1906" s="72"/>
      <c r="D1906" s="8"/>
      <c r="E1906" s="33"/>
      <c r="F1906" s="6"/>
      <c r="G1906" s="1"/>
      <c r="H1906" s="2"/>
      <c r="I1906" s="15"/>
      <c r="J1906" s="40"/>
      <c r="K1906" s="40"/>
      <c r="L1906" s="40"/>
      <c r="M1906" s="40"/>
      <c r="N1906" s="3"/>
      <c r="O1906" s="4"/>
      <c r="P1906" s="9"/>
    </row>
    <row r="1907" spans="1:16" s="5" customFormat="1" x14ac:dyDescent="0.25">
      <c r="A1907" s="35" t="str">
        <f>IF(I1907&lt;&gt;"",1+MAX($A$1:A1906),"")</f>
        <v/>
      </c>
      <c r="B1907" s="71"/>
      <c r="C1907" s="72"/>
      <c r="D1907" s="73"/>
      <c r="E1907" s="74" t="s">
        <v>124</v>
      </c>
      <c r="F1907" s="6"/>
      <c r="G1907" s="1"/>
      <c r="H1907" s="2"/>
      <c r="I1907" s="15"/>
      <c r="J1907" s="40"/>
      <c r="K1907" s="40"/>
      <c r="L1907" s="40"/>
      <c r="M1907" s="40"/>
      <c r="N1907" s="3"/>
      <c r="O1907" s="4"/>
      <c r="P1907" s="9"/>
    </row>
    <row r="1908" spans="1:16" s="5" customFormat="1" ht="15" x14ac:dyDescent="0.25">
      <c r="A1908" s="35" t="str">
        <f>IF(I1908&lt;&gt;"",1+MAX($A$1:A1907),"")</f>
        <v/>
      </c>
      <c r="B1908" s="71"/>
      <c r="C1908" s="72"/>
      <c r="D1908" s="8"/>
      <c r="E1908" s="54"/>
      <c r="F1908" s="6"/>
      <c r="G1908" s="1"/>
      <c r="H1908" s="2"/>
      <c r="I1908" s="15"/>
      <c r="J1908" s="40"/>
      <c r="K1908" s="40"/>
      <c r="L1908" s="40"/>
      <c r="M1908" s="40"/>
      <c r="N1908" s="3"/>
      <c r="O1908" s="4"/>
      <c r="P1908" s="9"/>
    </row>
    <row r="1909" spans="1:16" s="8" customFormat="1" ht="25.5" customHeight="1" x14ac:dyDescent="0.25">
      <c r="A1909" s="35">
        <f>IF(I1909&lt;&gt;"",1+MAX($A$1:A1908),"")</f>
        <v>1341</v>
      </c>
      <c r="B1909" s="37" t="s">
        <v>616</v>
      </c>
      <c r="C1909" s="37" t="s">
        <v>616</v>
      </c>
      <c r="E1909" s="33" t="s">
        <v>585</v>
      </c>
      <c r="F1909" s="6">
        <v>1</v>
      </c>
      <c r="G1909" s="1">
        <v>0</v>
      </c>
      <c r="H1909" s="2">
        <f t="shared" ref="H1909" si="934">F1909*(1+G1909)</f>
        <v>1</v>
      </c>
      <c r="I1909" s="15" t="s">
        <v>35</v>
      </c>
      <c r="J1909" s="3">
        <v>15</v>
      </c>
      <c r="K1909" s="40">
        <f t="shared" ref="K1909" si="935">J1909*H1909</f>
        <v>15</v>
      </c>
      <c r="L1909" s="40">
        <v>62</v>
      </c>
      <c r="M1909" s="40">
        <f t="shared" ref="M1909" si="936">L1909*H1909</f>
        <v>62</v>
      </c>
      <c r="N1909" s="3">
        <v>77</v>
      </c>
      <c r="O1909" s="4">
        <f t="shared" ref="O1909" si="937">N1909*H1909</f>
        <v>77</v>
      </c>
      <c r="P1909" s="9"/>
    </row>
    <row r="1910" spans="1:16" s="5" customFormat="1" ht="15" x14ac:dyDescent="0.25">
      <c r="A1910" s="35" t="str">
        <f>IF(I1910&lt;&gt;"",1+MAX($A$1:A1909),"")</f>
        <v/>
      </c>
      <c r="B1910" s="71"/>
      <c r="C1910" s="72"/>
      <c r="D1910" s="8"/>
      <c r="E1910" s="54"/>
      <c r="F1910" s="6"/>
      <c r="G1910" s="1"/>
      <c r="H1910" s="2"/>
      <c r="I1910" s="15"/>
      <c r="J1910" s="40"/>
      <c r="K1910" s="40"/>
      <c r="L1910" s="40"/>
      <c r="M1910" s="40"/>
      <c r="N1910" s="3"/>
      <c r="O1910" s="4"/>
      <c r="P1910" s="9"/>
    </row>
    <row r="1911" spans="1:16" s="5" customFormat="1" x14ac:dyDescent="0.25">
      <c r="A1911" s="35" t="str">
        <f>IF(I1911&lt;&gt;"",1+MAX($A$1:A1910),"")</f>
        <v/>
      </c>
      <c r="B1911" s="71"/>
      <c r="C1911" s="72"/>
      <c r="D1911" s="73"/>
      <c r="E1911" s="74" t="s">
        <v>125</v>
      </c>
      <c r="F1911" s="6"/>
      <c r="G1911" s="1"/>
      <c r="H1911" s="2"/>
      <c r="I1911" s="15"/>
      <c r="J1911" s="40"/>
      <c r="K1911" s="40"/>
      <c r="L1911" s="40"/>
      <c r="M1911" s="40"/>
      <c r="N1911" s="3"/>
      <c r="O1911" s="4"/>
      <c r="P1911" s="9"/>
    </row>
    <row r="1912" spans="1:16" s="5" customFormat="1" ht="15" x14ac:dyDescent="0.25">
      <c r="A1912" s="35" t="str">
        <f>IF(I1912&lt;&gt;"",1+MAX($A$1:A1911),"")</f>
        <v/>
      </c>
      <c r="B1912" s="71"/>
      <c r="C1912" s="72"/>
      <c r="D1912" s="8"/>
      <c r="E1912" s="54"/>
      <c r="F1912" s="6"/>
      <c r="G1912" s="1"/>
      <c r="H1912" s="2"/>
      <c r="I1912" s="15"/>
      <c r="J1912" s="40"/>
      <c r="K1912" s="40"/>
      <c r="L1912" s="40"/>
      <c r="M1912" s="40"/>
      <c r="N1912" s="3"/>
      <c r="O1912" s="4"/>
      <c r="P1912" s="9"/>
    </row>
    <row r="1913" spans="1:16" s="8" customFormat="1" ht="25.5" customHeight="1" x14ac:dyDescent="0.25">
      <c r="A1913" s="35">
        <f>IF(I1913&lt;&gt;"",1+MAX($A$1:A1912),"")</f>
        <v>1342</v>
      </c>
      <c r="B1913" s="37" t="s">
        <v>616</v>
      </c>
      <c r="C1913" s="37" t="s">
        <v>616</v>
      </c>
      <c r="E1913" s="33" t="s">
        <v>586</v>
      </c>
      <c r="F1913" s="6">
        <v>1</v>
      </c>
      <c r="G1913" s="1">
        <v>0</v>
      </c>
      <c r="H1913" s="2">
        <f t="shared" ref="H1913:H1920" si="938">F1913*(1+G1913)</f>
        <v>1</v>
      </c>
      <c r="I1913" s="15" t="s">
        <v>35</v>
      </c>
      <c r="J1913" s="95">
        <v>176</v>
      </c>
      <c r="K1913" s="96">
        <f t="shared" ref="K1913" si="939">J1913*H1913</f>
        <v>176</v>
      </c>
      <c r="L1913" s="96">
        <v>550</v>
      </c>
      <c r="M1913" s="96">
        <f t="shared" ref="M1913" si="940">L1913*H1913</f>
        <v>550</v>
      </c>
      <c r="N1913" s="95">
        <v>726</v>
      </c>
      <c r="O1913" s="4">
        <f t="shared" ref="O1913:O1920" si="941">N1913*H1913</f>
        <v>726</v>
      </c>
      <c r="P1913" s="9"/>
    </row>
    <row r="1914" spans="1:16" s="8" customFormat="1" ht="25.5" customHeight="1" x14ac:dyDescent="0.25">
      <c r="A1914" s="35">
        <f>IF(I1914&lt;&gt;"",1+MAX($A$1:A1913),"")</f>
        <v>1343</v>
      </c>
      <c r="B1914" s="37" t="s">
        <v>616</v>
      </c>
      <c r="C1914" s="37" t="s">
        <v>616</v>
      </c>
      <c r="E1914" s="33" t="s">
        <v>587</v>
      </c>
      <c r="F1914" s="6">
        <v>1</v>
      </c>
      <c r="G1914" s="1">
        <v>0</v>
      </c>
      <c r="H1914" s="2">
        <f t="shared" si="938"/>
        <v>1</v>
      </c>
      <c r="I1914" s="15" t="s">
        <v>35</v>
      </c>
      <c r="J1914" s="95">
        <v>100</v>
      </c>
      <c r="K1914" s="96">
        <f t="shared" ref="K1914:K1915" si="942">J1914*H1914</f>
        <v>100</v>
      </c>
      <c r="L1914" s="96">
        <v>50</v>
      </c>
      <c r="M1914" s="96">
        <f t="shared" ref="M1914:M1915" si="943">L1914*H1914</f>
        <v>50</v>
      </c>
      <c r="N1914" s="95">
        <v>150</v>
      </c>
      <c r="O1914" s="4">
        <f t="shared" si="941"/>
        <v>150</v>
      </c>
      <c r="P1914" s="9"/>
    </row>
    <row r="1915" spans="1:16" s="8" customFormat="1" ht="25.5" customHeight="1" x14ac:dyDescent="0.25">
      <c r="A1915" s="35">
        <f>IF(I1915&lt;&gt;"",1+MAX($A$1:A1914),"")</f>
        <v>1344</v>
      </c>
      <c r="B1915" s="37" t="s">
        <v>616</v>
      </c>
      <c r="C1915" s="37" t="s">
        <v>616</v>
      </c>
      <c r="E1915" s="33" t="s">
        <v>588</v>
      </c>
      <c r="F1915" s="6">
        <v>3</v>
      </c>
      <c r="G1915" s="1">
        <v>0</v>
      </c>
      <c r="H1915" s="2">
        <f t="shared" ref="H1915:H1918" si="944">F1915*(1+G1915)</f>
        <v>3</v>
      </c>
      <c r="I1915" s="15" t="s">
        <v>35</v>
      </c>
      <c r="J1915" s="95">
        <v>84</v>
      </c>
      <c r="K1915" s="96">
        <f t="shared" si="942"/>
        <v>252</v>
      </c>
      <c r="L1915" s="96">
        <v>115.99999999999999</v>
      </c>
      <c r="M1915" s="96">
        <f t="shared" si="943"/>
        <v>347.99999999999994</v>
      </c>
      <c r="N1915" s="95">
        <v>200</v>
      </c>
      <c r="O1915" s="4">
        <f t="shared" ref="O1915:O1918" si="945">N1915*H1915</f>
        <v>600</v>
      </c>
      <c r="P1915" s="9"/>
    </row>
    <row r="1916" spans="1:16" s="8" customFormat="1" ht="25.5" customHeight="1" x14ac:dyDescent="0.25">
      <c r="A1916" s="35">
        <f>IF(I1916&lt;&gt;"",1+MAX($A$1:A1915),"")</f>
        <v>1345</v>
      </c>
      <c r="B1916" s="37" t="s">
        <v>616</v>
      </c>
      <c r="C1916" s="37" t="s">
        <v>616</v>
      </c>
      <c r="E1916" s="33" t="s">
        <v>589</v>
      </c>
      <c r="F1916" s="6">
        <v>1</v>
      </c>
      <c r="G1916" s="1">
        <v>0</v>
      </c>
      <c r="H1916" s="2">
        <f t="shared" si="944"/>
        <v>1</v>
      </c>
      <c r="I1916" s="15" t="s">
        <v>35</v>
      </c>
      <c r="J1916" s="3">
        <v>203</v>
      </c>
      <c r="K1916" s="40">
        <f t="shared" ref="K1916:K1918" si="946">J1916*H1916</f>
        <v>203</v>
      </c>
      <c r="L1916" s="40">
        <v>350</v>
      </c>
      <c r="M1916" s="40">
        <f t="shared" ref="M1916:M1918" si="947">L1916*H1916</f>
        <v>350</v>
      </c>
      <c r="N1916" s="95">
        <v>553</v>
      </c>
      <c r="O1916" s="4">
        <f t="shared" si="945"/>
        <v>553</v>
      </c>
      <c r="P1916" s="9"/>
    </row>
    <row r="1917" spans="1:16" s="8" customFormat="1" ht="25.5" customHeight="1" x14ac:dyDescent="0.25">
      <c r="A1917" s="35">
        <f>IF(I1917&lt;&gt;"",1+MAX($A$1:A1916),"")</f>
        <v>1346</v>
      </c>
      <c r="B1917" s="37" t="s">
        <v>616</v>
      </c>
      <c r="C1917" s="37" t="s">
        <v>616</v>
      </c>
      <c r="E1917" s="33" t="s">
        <v>590</v>
      </c>
      <c r="F1917" s="6">
        <v>1</v>
      </c>
      <c r="G1917" s="1">
        <v>0</v>
      </c>
      <c r="H1917" s="2">
        <f t="shared" si="944"/>
        <v>1</v>
      </c>
      <c r="I1917" s="15" t="s">
        <v>35</v>
      </c>
      <c r="J1917" s="3">
        <v>200</v>
      </c>
      <c r="K1917" s="40">
        <f t="shared" si="946"/>
        <v>200</v>
      </c>
      <c r="L1917" s="40">
        <v>120</v>
      </c>
      <c r="M1917" s="40">
        <f t="shared" si="947"/>
        <v>120</v>
      </c>
      <c r="N1917" s="95">
        <v>320</v>
      </c>
      <c r="O1917" s="4">
        <f t="shared" si="945"/>
        <v>320</v>
      </c>
      <c r="P1917" s="9"/>
    </row>
    <row r="1918" spans="1:16" s="8" customFormat="1" ht="25.5" customHeight="1" x14ac:dyDescent="0.25">
      <c r="A1918" s="35">
        <f>IF(I1918&lt;&gt;"",1+MAX($A$1:A1917),"")</f>
        <v>1347</v>
      </c>
      <c r="B1918" s="37" t="s">
        <v>616</v>
      </c>
      <c r="C1918" s="37" t="s">
        <v>616</v>
      </c>
      <c r="E1918" s="33" t="s">
        <v>591</v>
      </c>
      <c r="F1918" s="6">
        <v>1</v>
      </c>
      <c r="G1918" s="1">
        <v>0</v>
      </c>
      <c r="H1918" s="2">
        <f t="shared" si="944"/>
        <v>1</v>
      </c>
      <c r="I1918" s="15" t="s">
        <v>35</v>
      </c>
      <c r="J1918" s="3">
        <v>180</v>
      </c>
      <c r="K1918" s="40">
        <f t="shared" si="946"/>
        <v>180</v>
      </c>
      <c r="L1918" s="40">
        <v>100</v>
      </c>
      <c r="M1918" s="40">
        <f t="shared" si="947"/>
        <v>100</v>
      </c>
      <c r="N1918" s="95">
        <v>280</v>
      </c>
      <c r="O1918" s="4">
        <f t="shared" si="945"/>
        <v>280</v>
      </c>
      <c r="P1918" s="9"/>
    </row>
    <row r="1919" spans="1:16" s="8" customFormat="1" ht="25.5" customHeight="1" x14ac:dyDescent="0.25">
      <c r="A1919" s="35">
        <f>IF(I1919&lt;&gt;"",1+MAX($A$1:A1918),"")</f>
        <v>1348</v>
      </c>
      <c r="B1919" s="37" t="s">
        <v>616</v>
      </c>
      <c r="C1919" s="37" t="s">
        <v>616</v>
      </c>
      <c r="E1919" s="33" t="s">
        <v>592</v>
      </c>
      <c r="F1919" s="6">
        <v>1</v>
      </c>
      <c r="G1919" s="1">
        <v>0</v>
      </c>
      <c r="H1919" s="2">
        <f t="shared" si="938"/>
        <v>1</v>
      </c>
      <c r="I1919" s="15" t="s">
        <v>35</v>
      </c>
      <c r="J1919" s="3">
        <v>243.6</v>
      </c>
      <c r="K1919" s="40">
        <f t="shared" ref="K1919:K1920" si="948">J1919*H1919</f>
        <v>243.6</v>
      </c>
      <c r="L1919" s="40">
        <v>420</v>
      </c>
      <c r="M1919" s="40">
        <f t="shared" ref="M1919:M1920" si="949">L1919*H1919</f>
        <v>420</v>
      </c>
      <c r="N1919" s="95">
        <v>663.6</v>
      </c>
      <c r="O1919" s="4">
        <f t="shared" si="941"/>
        <v>663.6</v>
      </c>
      <c r="P1919" s="9"/>
    </row>
    <row r="1920" spans="1:16" s="8" customFormat="1" ht="25.5" customHeight="1" x14ac:dyDescent="0.25">
      <c r="A1920" s="35">
        <f>IF(I1920&lt;&gt;"",1+MAX($A$1:A1919),"")</f>
        <v>1349</v>
      </c>
      <c r="B1920" s="37" t="s">
        <v>616</v>
      </c>
      <c r="C1920" s="37" t="s">
        <v>616</v>
      </c>
      <c r="E1920" s="33" t="s">
        <v>593</v>
      </c>
      <c r="F1920" s="6">
        <v>1</v>
      </c>
      <c r="G1920" s="1">
        <v>0</v>
      </c>
      <c r="H1920" s="2">
        <f t="shared" si="938"/>
        <v>1</v>
      </c>
      <c r="I1920" s="15" t="s">
        <v>35</v>
      </c>
      <c r="J1920" s="3">
        <v>207.05999999999997</v>
      </c>
      <c r="K1920" s="40">
        <f t="shared" si="948"/>
        <v>207.05999999999997</v>
      </c>
      <c r="L1920" s="40">
        <v>357</v>
      </c>
      <c r="M1920" s="40">
        <f t="shared" si="949"/>
        <v>357</v>
      </c>
      <c r="N1920" s="95">
        <v>564.05999999999995</v>
      </c>
      <c r="O1920" s="4">
        <f t="shared" si="941"/>
        <v>564.05999999999995</v>
      </c>
      <c r="P1920" s="9"/>
    </row>
    <row r="1921" spans="1:16" s="5" customFormat="1" x14ac:dyDescent="0.25">
      <c r="A1921" s="35" t="str">
        <f>IF(I1921&lt;&gt;"",1+MAX($A$1:A1920),"")</f>
        <v/>
      </c>
      <c r="B1921" s="71"/>
      <c r="C1921" s="72"/>
      <c r="D1921" s="23"/>
      <c r="E1921" s="24"/>
      <c r="F1921" s="56"/>
      <c r="G1921" s="8"/>
      <c r="H1921" s="8"/>
      <c r="I1921" s="8"/>
      <c r="J1921" s="40"/>
      <c r="K1921" s="40"/>
      <c r="L1921" s="40"/>
      <c r="M1921" s="40"/>
      <c r="N1921" s="8"/>
      <c r="O1921" s="8"/>
      <c r="P1921" s="9"/>
    </row>
    <row r="1922" spans="1:16" s="5" customFormat="1" x14ac:dyDescent="0.25">
      <c r="A1922" s="35" t="str">
        <f>IF(I1922&lt;&gt;"",1+MAX($A$1:A1921),"")</f>
        <v/>
      </c>
      <c r="B1922" s="71"/>
      <c r="C1922" s="72"/>
      <c r="D1922" s="48"/>
      <c r="E1922" s="49" t="s">
        <v>1223</v>
      </c>
      <c r="F1922" s="56"/>
      <c r="G1922" s="8"/>
      <c r="H1922" s="8"/>
      <c r="I1922" s="8"/>
      <c r="J1922" s="40"/>
      <c r="K1922" s="40"/>
      <c r="L1922" s="40"/>
      <c r="M1922" s="40"/>
      <c r="N1922" s="8"/>
      <c r="O1922" s="8"/>
      <c r="P1922" s="9"/>
    </row>
    <row r="1923" spans="1:16" s="5" customFormat="1" ht="15" x14ac:dyDescent="0.25">
      <c r="A1923" s="35" t="str">
        <f>IF(I1923&lt;&gt;"",1+MAX($A$1:A1922),"")</f>
        <v/>
      </c>
      <c r="B1923" s="71"/>
      <c r="C1923" s="72"/>
      <c r="D1923" s="8"/>
      <c r="E1923" s="54"/>
      <c r="F1923" s="6"/>
      <c r="G1923" s="1"/>
      <c r="H1923" s="2"/>
      <c r="I1923" s="15"/>
      <c r="J1923" s="40"/>
      <c r="K1923" s="40"/>
      <c r="L1923" s="40"/>
      <c r="M1923" s="40"/>
      <c r="N1923" s="3"/>
      <c r="O1923" s="4"/>
      <c r="P1923" s="9"/>
    </row>
    <row r="1924" spans="1:16" s="5" customFormat="1" x14ac:dyDescent="0.25">
      <c r="A1924" s="35" t="str">
        <f>IF(I1924&lt;&gt;"",1+MAX($A$1:A1923),"")</f>
        <v/>
      </c>
      <c r="B1924" s="71"/>
      <c r="C1924" s="72"/>
      <c r="D1924" s="73"/>
      <c r="E1924" s="74" t="s">
        <v>594</v>
      </c>
      <c r="F1924" s="6"/>
      <c r="G1924" s="1"/>
      <c r="H1924" s="2"/>
      <c r="I1924" s="15"/>
      <c r="J1924" s="40"/>
      <c r="K1924" s="40"/>
      <c r="L1924" s="40"/>
      <c r="M1924" s="40"/>
      <c r="N1924" s="3"/>
      <c r="O1924" s="4"/>
      <c r="P1924" s="9"/>
    </row>
    <row r="1925" spans="1:16" s="5" customFormat="1" ht="15" x14ac:dyDescent="0.25">
      <c r="A1925" s="35" t="str">
        <f>IF(I1925&lt;&gt;"",1+MAX($A$1:A1924),"")</f>
        <v/>
      </c>
      <c r="B1925" s="71"/>
      <c r="C1925" s="72"/>
      <c r="D1925" s="8"/>
      <c r="E1925" s="54"/>
      <c r="F1925" s="6"/>
      <c r="G1925" s="1"/>
      <c r="H1925" s="2"/>
      <c r="I1925" s="15"/>
      <c r="J1925" s="40"/>
      <c r="K1925" s="40"/>
      <c r="L1925" s="40"/>
      <c r="M1925" s="40"/>
      <c r="N1925" s="3"/>
      <c r="O1925" s="4"/>
      <c r="P1925" s="9"/>
    </row>
    <row r="1926" spans="1:16" s="8" customFormat="1" ht="25.5" customHeight="1" x14ac:dyDescent="0.25">
      <c r="A1926" s="35">
        <f>IF(I1926&lt;&gt;"",1+MAX($A$1:A1925),"")</f>
        <v>1350</v>
      </c>
      <c r="B1926" s="37" t="s">
        <v>616</v>
      </c>
      <c r="C1926" s="37" t="s">
        <v>616</v>
      </c>
      <c r="E1926" s="33" t="s">
        <v>595</v>
      </c>
      <c r="F1926" s="6">
        <v>299.31</v>
      </c>
      <c r="G1926" s="1">
        <v>0.1</v>
      </c>
      <c r="H1926" s="2">
        <f>F1926*(1+G1926)</f>
        <v>329.24100000000004</v>
      </c>
      <c r="I1926" s="15" t="s">
        <v>28</v>
      </c>
      <c r="J1926" s="91">
        <v>2</v>
      </c>
      <c r="K1926" s="92">
        <f>J1926*H1926</f>
        <v>658.48200000000008</v>
      </c>
      <c r="L1926" s="92">
        <v>3</v>
      </c>
      <c r="M1926" s="92">
        <f>L1926*H1926</f>
        <v>987.72300000000018</v>
      </c>
      <c r="N1926" s="91">
        <v>5</v>
      </c>
      <c r="O1926" s="4">
        <f t="shared" ref="O1926" si="950">N1926*H1926</f>
        <v>1646.2050000000002</v>
      </c>
      <c r="P1926" s="9"/>
    </row>
    <row r="1927" spans="1:16" s="5" customFormat="1" ht="15" x14ac:dyDescent="0.25">
      <c r="A1927" s="35" t="str">
        <f>IF(I1927&lt;&gt;"",1+MAX($A$1:A1926),"")</f>
        <v/>
      </c>
      <c r="B1927" s="71"/>
      <c r="C1927" s="72"/>
      <c r="D1927" s="8"/>
      <c r="E1927" s="54"/>
      <c r="F1927" s="6"/>
      <c r="G1927" s="1"/>
      <c r="H1927" s="2"/>
      <c r="I1927" s="15"/>
      <c r="J1927" s="40"/>
      <c r="K1927" s="40"/>
      <c r="L1927" s="40"/>
      <c r="M1927" s="40"/>
      <c r="N1927" s="3"/>
      <c r="O1927" s="4"/>
      <c r="P1927" s="9"/>
    </row>
    <row r="1928" spans="1:16" s="5" customFormat="1" x14ac:dyDescent="0.25">
      <c r="A1928" s="35" t="str">
        <f>IF(I1928&lt;&gt;"",1+MAX($A$1:A1927),"")</f>
        <v/>
      </c>
      <c r="B1928" s="71"/>
      <c r="C1928" s="72"/>
      <c r="D1928" s="73"/>
      <c r="E1928" s="74" t="s">
        <v>596</v>
      </c>
      <c r="F1928" s="6"/>
      <c r="G1928" s="1"/>
      <c r="H1928" s="2"/>
      <c r="I1928" s="15"/>
      <c r="J1928" s="40"/>
      <c r="K1928" s="40"/>
      <c r="L1928" s="40"/>
      <c r="M1928" s="40"/>
      <c r="N1928" s="3"/>
      <c r="O1928" s="4"/>
      <c r="P1928" s="9"/>
    </row>
    <row r="1929" spans="1:16" s="5" customFormat="1" ht="15" x14ac:dyDescent="0.25">
      <c r="A1929" s="35" t="str">
        <f>IF(I1929&lt;&gt;"",1+MAX($A$1:A1928),"")</f>
        <v/>
      </c>
      <c r="B1929" s="71"/>
      <c r="C1929" s="72"/>
      <c r="D1929" s="8"/>
      <c r="E1929" s="54"/>
      <c r="F1929" s="6"/>
      <c r="G1929" s="1"/>
      <c r="H1929" s="2"/>
      <c r="I1929" s="15"/>
      <c r="J1929" s="40"/>
      <c r="K1929" s="40"/>
      <c r="L1929" s="40"/>
      <c r="M1929" s="40"/>
      <c r="N1929" s="3"/>
      <c r="O1929" s="4"/>
      <c r="P1929" s="9"/>
    </row>
    <row r="1930" spans="1:16" s="8" customFormat="1" ht="25.5" customHeight="1" x14ac:dyDescent="0.25">
      <c r="A1930" s="35">
        <f>IF(I1930&lt;&gt;"",1+MAX($A$1:A1929),"")</f>
        <v>1351</v>
      </c>
      <c r="B1930" s="37" t="s">
        <v>616</v>
      </c>
      <c r="C1930" s="37" t="s">
        <v>616</v>
      </c>
      <c r="E1930" s="33" t="s">
        <v>597</v>
      </c>
      <c r="F1930" s="6">
        <v>5</v>
      </c>
      <c r="G1930" s="1">
        <v>0</v>
      </c>
      <c r="H1930" s="2">
        <f t="shared" ref="H1930:H1931" si="951">F1930*(1+G1930)</f>
        <v>5</v>
      </c>
      <c r="I1930" s="15" t="s">
        <v>35</v>
      </c>
      <c r="J1930" s="91">
        <v>121.00000000000001</v>
      </c>
      <c r="K1930" s="92">
        <f t="shared" ref="K1930:K1931" si="952">J1930*H1930</f>
        <v>605.00000000000011</v>
      </c>
      <c r="L1930" s="92">
        <v>220</v>
      </c>
      <c r="M1930" s="92">
        <f t="shared" ref="M1930:M1931" si="953">L1930*H1930</f>
        <v>1100</v>
      </c>
      <c r="N1930" s="91">
        <v>341</v>
      </c>
      <c r="O1930" s="4">
        <f t="shared" ref="O1930:O1931" si="954">N1930*H1930</f>
        <v>1705</v>
      </c>
      <c r="P1930" s="9"/>
    </row>
    <row r="1931" spans="1:16" s="8" customFormat="1" ht="25.5" customHeight="1" x14ac:dyDescent="0.25">
      <c r="A1931" s="35">
        <f>IF(I1931&lt;&gt;"",1+MAX($A$1:A1930),"")</f>
        <v>1352</v>
      </c>
      <c r="B1931" s="37" t="s">
        <v>616</v>
      </c>
      <c r="C1931" s="37" t="s">
        <v>616</v>
      </c>
      <c r="E1931" s="33" t="s">
        <v>598</v>
      </c>
      <c r="F1931" s="6">
        <v>9</v>
      </c>
      <c r="G1931" s="1">
        <v>0</v>
      </c>
      <c r="H1931" s="2">
        <f t="shared" si="951"/>
        <v>9</v>
      </c>
      <c r="I1931" s="15" t="s">
        <v>35</v>
      </c>
      <c r="J1931" s="91">
        <v>193.60000000000002</v>
      </c>
      <c r="K1931" s="92">
        <f t="shared" si="952"/>
        <v>1742.4</v>
      </c>
      <c r="L1931" s="92">
        <v>352</v>
      </c>
      <c r="M1931" s="92">
        <f t="shared" si="953"/>
        <v>3168</v>
      </c>
      <c r="N1931" s="91">
        <v>545.6</v>
      </c>
      <c r="O1931" s="4">
        <f t="shared" si="954"/>
        <v>4910.4000000000005</v>
      </c>
      <c r="P1931" s="9"/>
    </row>
    <row r="1932" spans="1:16" ht="16.2" thickBot="1" x14ac:dyDescent="0.3">
      <c r="A1932" s="120" t="str">
        <f>IF(I1932&lt;&gt;"",1+MAX($A$1:A1776),"")</f>
        <v/>
      </c>
      <c r="B1932" s="66"/>
      <c r="C1932" s="67"/>
      <c r="D1932" s="23"/>
      <c r="E1932" s="24"/>
      <c r="F1932" s="56"/>
      <c r="G1932" s="8"/>
      <c r="H1932" s="8"/>
      <c r="J1932" s="40"/>
      <c r="K1932" s="40"/>
      <c r="L1932" s="40"/>
      <c r="M1932" s="40"/>
      <c r="N1932" s="8"/>
      <c r="O1932" s="8"/>
      <c r="P1932" s="9"/>
    </row>
    <row r="1933" spans="1:16" ht="16.2" thickBot="1" x14ac:dyDescent="0.3">
      <c r="A1933" s="138" t="s">
        <v>2</v>
      </c>
      <c r="B1933" s="139"/>
      <c r="C1933" s="139"/>
      <c r="D1933" s="139"/>
      <c r="E1933" s="10"/>
      <c r="F1933" s="57"/>
      <c r="G1933" s="11"/>
      <c r="H1933" s="11"/>
      <c r="I1933" s="19"/>
      <c r="J1933" s="19"/>
      <c r="K1933" s="19"/>
      <c r="L1933" s="19"/>
      <c r="M1933" s="19"/>
      <c r="N1933" s="10"/>
      <c r="O1933" s="12">
        <f>SUM(O7:O1932)</f>
        <v>2716744.082866719</v>
      </c>
      <c r="P1933" s="13">
        <f>SUM(P6:P1932)</f>
        <v>2716744.0828667167</v>
      </c>
    </row>
    <row r="1934" spans="1:16" ht="16.2" thickBot="1" x14ac:dyDescent="0.3">
      <c r="A1934" s="38" t="s">
        <v>9</v>
      </c>
      <c r="D1934" s="39"/>
      <c r="E1934" s="10"/>
      <c r="F1934" s="57"/>
      <c r="G1934" s="11"/>
      <c r="H1934" s="11"/>
      <c r="I1934" s="19"/>
      <c r="J1934" s="19"/>
      <c r="K1934" s="19"/>
      <c r="L1934" s="19"/>
      <c r="M1934" s="19"/>
      <c r="N1934" s="14">
        <v>0.25</v>
      </c>
      <c r="O1934" s="12">
        <f>N1934*O1933</f>
        <v>679186.02071667975</v>
      </c>
      <c r="P1934" s="13">
        <f>N1934*P1933</f>
        <v>679186.02071667917</v>
      </c>
    </row>
    <row r="1935" spans="1:16" ht="16.2" thickBot="1" x14ac:dyDescent="0.3">
      <c r="A1935" s="138" t="s">
        <v>8</v>
      </c>
      <c r="B1935" s="139"/>
      <c r="C1935" s="139"/>
      <c r="D1935" s="139"/>
      <c r="E1935" s="10"/>
      <c r="F1935" s="57"/>
      <c r="G1935" s="11"/>
      <c r="H1935" s="11"/>
      <c r="I1935" s="19"/>
      <c r="J1935" s="19"/>
      <c r="K1935" s="19"/>
      <c r="L1935" s="19"/>
      <c r="M1935" s="19"/>
      <c r="N1935" s="10"/>
      <c r="O1935" s="12">
        <f>SUM(O1933:O1934)</f>
        <v>3395930.1035833987</v>
      </c>
      <c r="P1935" s="13">
        <f>SUM(P1933:P1934)</f>
        <v>3395930.1035833959</v>
      </c>
    </row>
    <row r="1936" spans="1:16" x14ac:dyDescent="0.25">
      <c r="P1936" s="62"/>
    </row>
    <row r="1937" spans="4:17" x14ac:dyDescent="0.25">
      <c r="P1937" s="62"/>
    </row>
    <row r="1938" spans="4:17" x14ac:dyDescent="0.25">
      <c r="P1938" s="62"/>
    </row>
    <row r="1939" spans="4:17" x14ac:dyDescent="0.25">
      <c r="P1939" s="62"/>
    </row>
    <row r="1940" spans="4:17" x14ac:dyDescent="0.25">
      <c r="D1940" s="61"/>
      <c r="F1940" s="62"/>
      <c r="G1940" s="8"/>
      <c r="H1940" s="8"/>
      <c r="L1940" s="62"/>
      <c r="M1940" s="62"/>
      <c r="P1940" s="62"/>
      <c r="Q1940" s="61"/>
    </row>
    <row r="1941" spans="4:17" x14ac:dyDescent="0.25">
      <c r="D1941" s="61"/>
      <c r="F1941" s="62"/>
      <c r="G1941" s="8"/>
      <c r="H1941" s="8"/>
      <c r="L1941" s="62"/>
      <c r="M1941" s="62"/>
      <c r="P1941" s="62"/>
      <c r="Q1941" s="61"/>
    </row>
    <row r="1942" spans="4:17" x14ac:dyDescent="0.25">
      <c r="D1942" s="61"/>
      <c r="F1942" s="62"/>
      <c r="G1942" s="8"/>
      <c r="H1942" s="8"/>
      <c r="L1942" s="62"/>
      <c r="M1942" s="62"/>
      <c r="P1942" s="62"/>
      <c r="Q1942" s="61"/>
    </row>
    <row r="1943" spans="4:17" x14ac:dyDescent="0.25">
      <c r="D1943" s="61"/>
      <c r="F1943" s="62"/>
      <c r="G1943" s="8"/>
      <c r="H1943" s="8"/>
      <c r="L1943" s="62"/>
      <c r="M1943" s="62"/>
      <c r="P1943" s="62"/>
      <c r="Q1943" s="61"/>
    </row>
    <row r="1944" spans="4:17" x14ac:dyDescent="0.25">
      <c r="D1944" s="61"/>
      <c r="F1944" s="62"/>
      <c r="G1944" s="8"/>
      <c r="H1944" s="8"/>
      <c r="L1944" s="62"/>
      <c r="M1944" s="62"/>
      <c r="P1944" s="62"/>
      <c r="Q1944" s="61"/>
    </row>
    <row r="1945" spans="4:17" x14ac:dyDescent="0.25">
      <c r="D1945" s="61"/>
      <c r="F1945" s="62"/>
      <c r="G1945" s="8"/>
      <c r="H1945" s="8"/>
      <c r="L1945" s="62"/>
      <c r="M1945" s="62"/>
      <c r="P1945" s="62"/>
      <c r="Q1945" s="61"/>
    </row>
    <row r="1946" spans="4:17" x14ac:dyDescent="0.25">
      <c r="D1946" s="61"/>
      <c r="F1946" s="62"/>
      <c r="G1946" s="8"/>
      <c r="H1946" s="8"/>
      <c r="L1946" s="62"/>
      <c r="M1946" s="62"/>
      <c r="P1946" s="62"/>
      <c r="Q1946" s="61"/>
    </row>
    <row r="1947" spans="4:17" x14ac:dyDescent="0.25">
      <c r="D1947" s="61"/>
      <c r="F1947" s="62"/>
      <c r="G1947" s="8"/>
      <c r="H1947" s="8"/>
      <c r="L1947" s="62"/>
      <c r="M1947" s="62"/>
      <c r="P1947" s="62"/>
      <c r="Q1947" s="61"/>
    </row>
    <row r="1948" spans="4:17" x14ac:dyDescent="0.25">
      <c r="D1948" s="61"/>
      <c r="F1948" s="62"/>
      <c r="G1948" s="8"/>
      <c r="H1948" s="8"/>
      <c r="L1948" s="62"/>
      <c r="M1948" s="62"/>
      <c r="P1948" s="62"/>
      <c r="Q1948" s="61"/>
    </row>
    <row r="1949" spans="4:17" x14ac:dyDescent="0.25">
      <c r="D1949" s="61"/>
      <c r="F1949" s="62"/>
      <c r="G1949" s="8"/>
      <c r="H1949" s="8"/>
      <c r="L1949" s="62"/>
      <c r="M1949" s="62"/>
      <c r="P1949" s="62"/>
      <c r="Q1949" s="61"/>
    </row>
    <row r="1950" spans="4:17" x14ac:dyDescent="0.25">
      <c r="D1950" s="61"/>
      <c r="F1950" s="62"/>
      <c r="G1950" s="8"/>
      <c r="H1950" s="8"/>
      <c r="L1950" s="62"/>
      <c r="M1950" s="62"/>
      <c r="P1950" s="62"/>
      <c r="Q1950" s="61"/>
    </row>
    <row r="1951" spans="4:17" x14ac:dyDescent="0.25">
      <c r="D1951" s="61"/>
      <c r="F1951" s="62"/>
      <c r="G1951" s="8"/>
      <c r="H1951" s="8"/>
      <c r="L1951" s="62"/>
      <c r="M1951" s="62"/>
      <c r="P1951" s="62"/>
      <c r="Q1951" s="61"/>
    </row>
    <row r="1952" spans="4:17" x14ac:dyDescent="0.25">
      <c r="D1952" s="61"/>
      <c r="F1952" s="62"/>
      <c r="G1952" s="8"/>
      <c r="H1952" s="8"/>
      <c r="L1952" s="62"/>
      <c r="M1952" s="62"/>
      <c r="P1952" s="62"/>
      <c r="Q1952" s="61"/>
    </row>
    <row r="1953" spans="4:17" x14ac:dyDescent="0.25">
      <c r="D1953" s="61"/>
      <c r="F1953" s="62"/>
      <c r="G1953" s="8"/>
      <c r="H1953" s="8"/>
      <c r="L1953" s="62"/>
      <c r="M1953" s="62"/>
      <c r="P1953" s="62"/>
      <c r="Q1953" s="61"/>
    </row>
    <row r="1954" spans="4:17" x14ac:dyDescent="0.25">
      <c r="D1954" s="61"/>
      <c r="F1954" s="62"/>
      <c r="G1954" s="8"/>
      <c r="H1954" s="8"/>
      <c r="L1954" s="62"/>
      <c r="M1954" s="62"/>
      <c r="P1954" s="62"/>
      <c r="Q1954" s="61"/>
    </row>
    <row r="1955" spans="4:17" x14ac:dyDescent="0.25">
      <c r="D1955" s="61"/>
      <c r="F1955" s="62"/>
      <c r="G1955" s="8"/>
      <c r="H1955" s="8"/>
      <c r="L1955" s="62"/>
      <c r="M1955" s="62"/>
      <c r="P1955" s="62"/>
      <c r="Q1955" s="61"/>
    </row>
    <row r="1956" spans="4:17" x14ac:dyDescent="0.25">
      <c r="D1956" s="61"/>
      <c r="F1956" s="62"/>
      <c r="G1956" s="8"/>
      <c r="H1956" s="8"/>
      <c r="L1956" s="62"/>
      <c r="M1956" s="62"/>
      <c r="P1956" s="62"/>
      <c r="Q1956" s="61"/>
    </row>
    <row r="1957" spans="4:17" x14ac:dyDescent="0.25">
      <c r="D1957" s="61"/>
      <c r="F1957" s="62"/>
      <c r="G1957" s="8"/>
      <c r="H1957" s="8"/>
      <c r="L1957" s="62"/>
      <c r="M1957" s="62"/>
      <c r="P1957" s="62"/>
      <c r="Q1957" s="61"/>
    </row>
    <row r="1958" spans="4:17" x14ac:dyDescent="0.25">
      <c r="D1958" s="61"/>
      <c r="F1958" s="62"/>
      <c r="G1958" s="8"/>
      <c r="H1958" s="8"/>
      <c r="L1958" s="62"/>
      <c r="M1958" s="62"/>
      <c r="P1958" s="62"/>
      <c r="Q1958" s="61"/>
    </row>
    <row r="1959" spans="4:17" x14ac:dyDescent="0.25">
      <c r="D1959" s="61"/>
      <c r="F1959" s="62"/>
      <c r="G1959" s="8"/>
      <c r="H1959" s="8"/>
      <c r="L1959" s="62"/>
      <c r="M1959" s="62"/>
      <c r="P1959" s="62"/>
      <c r="Q1959" s="61"/>
    </row>
    <row r="1960" spans="4:17" x14ac:dyDescent="0.25">
      <c r="D1960" s="61"/>
      <c r="F1960" s="62"/>
      <c r="G1960" s="8"/>
      <c r="H1960" s="8"/>
      <c r="L1960" s="62"/>
      <c r="M1960" s="62"/>
      <c r="P1960" s="62"/>
      <c r="Q1960" s="61"/>
    </row>
    <row r="1961" spans="4:17" x14ac:dyDescent="0.25">
      <c r="D1961" s="61"/>
      <c r="F1961" s="62"/>
      <c r="G1961" s="8"/>
      <c r="H1961" s="8"/>
      <c r="L1961" s="62"/>
      <c r="M1961" s="62"/>
      <c r="P1961" s="62"/>
      <c r="Q1961" s="61"/>
    </row>
    <row r="1962" spans="4:17" x14ac:dyDescent="0.25">
      <c r="D1962" s="61"/>
      <c r="F1962" s="62"/>
      <c r="G1962" s="8"/>
      <c r="H1962" s="8"/>
      <c r="L1962" s="62"/>
      <c r="M1962" s="62"/>
      <c r="P1962" s="62"/>
      <c r="Q1962" s="61"/>
    </row>
    <row r="1963" spans="4:17" x14ac:dyDescent="0.25">
      <c r="D1963" s="61"/>
      <c r="F1963" s="62"/>
      <c r="G1963" s="8"/>
      <c r="H1963" s="8"/>
      <c r="L1963" s="62"/>
      <c r="M1963" s="62"/>
      <c r="P1963" s="62"/>
      <c r="Q1963" s="61"/>
    </row>
    <row r="1964" spans="4:17" x14ac:dyDescent="0.25">
      <c r="D1964" s="61"/>
      <c r="F1964" s="62"/>
      <c r="G1964" s="8"/>
      <c r="H1964" s="8"/>
      <c r="L1964" s="62"/>
      <c r="M1964" s="62"/>
      <c r="P1964" s="62"/>
      <c r="Q1964" s="61"/>
    </row>
    <row r="1965" spans="4:17" x14ac:dyDescent="0.25">
      <c r="D1965" s="61"/>
      <c r="F1965" s="62"/>
      <c r="G1965" s="8"/>
      <c r="H1965" s="8"/>
      <c r="L1965" s="62"/>
      <c r="M1965" s="62"/>
      <c r="P1965" s="62"/>
      <c r="Q1965" s="61"/>
    </row>
    <row r="1966" spans="4:17" x14ac:dyDescent="0.25">
      <c r="D1966" s="61"/>
      <c r="F1966" s="62"/>
      <c r="G1966" s="8"/>
      <c r="H1966" s="8"/>
      <c r="L1966" s="62"/>
      <c r="M1966" s="62"/>
      <c r="P1966" s="62"/>
      <c r="Q1966" s="61"/>
    </row>
    <row r="1967" spans="4:17" x14ac:dyDescent="0.25">
      <c r="D1967" s="61"/>
      <c r="F1967" s="62"/>
      <c r="G1967" s="8"/>
      <c r="H1967" s="8"/>
      <c r="L1967" s="62"/>
      <c r="M1967" s="62"/>
      <c r="P1967" s="62"/>
      <c r="Q1967" s="61"/>
    </row>
    <row r="1968" spans="4:17" x14ac:dyDescent="0.25">
      <c r="D1968" s="61"/>
      <c r="F1968" s="62"/>
      <c r="G1968" s="8"/>
      <c r="H1968" s="8"/>
      <c r="L1968" s="62"/>
      <c r="M1968" s="62"/>
      <c r="P1968" s="62"/>
      <c r="Q1968" s="61"/>
    </row>
    <row r="1969" spans="4:17" x14ac:dyDescent="0.25">
      <c r="D1969" s="61"/>
      <c r="F1969" s="62"/>
      <c r="G1969" s="8"/>
      <c r="H1969" s="8"/>
      <c r="L1969" s="62"/>
      <c r="M1969" s="62"/>
      <c r="P1969" s="62"/>
      <c r="Q1969" s="61"/>
    </row>
    <row r="1970" spans="4:17" x14ac:dyDescent="0.25">
      <c r="D1970" s="61"/>
      <c r="F1970" s="62"/>
      <c r="G1970" s="8"/>
      <c r="H1970" s="8"/>
      <c r="L1970" s="62"/>
      <c r="M1970" s="62"/>
      <c r="P1970" s="62"/>
      <c r="Q1970" s="61"/>
    </row>
    <row r="1971" spans="4:17" x14ac:dyDescent="0.25">
      <c r="D1971" s="61"/>
      <c r="F1971" s="62"/>
      <c r="G1971" s="8"/>
      <c r="H1971" s="8"/>
      <c r="L1971" s="62"/>
      <c r="M1971" s="62"/>
      <c r="P1971" s="62"/>
      <c r="Q1971" s="61"/>
    </row>
    <row r="1972" spans="4:17" x14ac:dyDescent="0.25">
      <c r="D1972" s="61"/>
      <c r="F1972" s="62"/>
      <c r="G1972" s="8"/>
      <c r="H1972" s="8"/>
      <c r="L1972" s="62"/>
      <c r="M1972" s="62"/>
      <c r="P1972" s="62"/>
      <c r="Q1972" s="61"/>
    </row>
    <row r="1973" spans="4:17" x14ac:dyDescent="0.25">
      <c r="D1973" s="61"/>
      <c r="F1973" s="62"/>
      <c r="G1973" s="8"/>
      <c r="H1973" s="8"/>
      <c r="L1973" s="62"/>
      <c r="M1973" s="62"/>
      <c r="P1973" s="62"/>
      <c r="Q1973" s="61"/>
    </row>
    <row r="1974" spans="4:17" x14ac:dyDescent="0.25">
      <c r="D1974" s="61"/>
      <c r="F1974" s="62"/>
      <c r="G1974" s="8"/>
      <c r="H1974" s="8"/>
      <c r="L1974" s="62"/>
      <c r="M1974" s="62"/>
      <c r="P1974" s="62"/>
      <c r="Q1974" s="61"/>
    </row>
    <row r="1975" spans="4:17" x14ac:dyDescent="0.25">
      <c r="D1975" s="61"/>
      <c r="F1975" s="62"/>
      <c r="G1975" s="8"/>
      <c r="H1975" s="8"/>
      <c r="L1975" s="62"/>
      <c r="M1975" s="62"/>
      <c r="P1975" s="62"/>
      <c r="Q1975" s="61"/>
    </row>
    <row r="1976" spans="4:17" x14ac:dyDescent="0.25">
      <c r="D1976" s="61"/>
      <c r="F1976" s="62"/>
      <c r="G1976" s="8"/>
      <c r="H1976" s="8"/>
      <c r="L1976" s="62"/>
      <c r="M1976" s="62"/>
      <c r="P1976" s="62"/>
      <c r="Q1976" s="61"/>
    </row>
    <row r="1977" spans="4:17" x14ac:dyDescent="0.25">
      <c r="D1977" s="61"/>
      <c r="F1977" s="62"/>
      <c r="G1977" s="8"/>
      <c r="H1977" s="8"/>
      <c r="L1977" s="62"/>
      <c r="M1977" s="62"/>
      <c r="P1977" s="62"/>
      <c r="Q1977" s="61"/>
    </row>
    <row r="1978" spans="4:17" x14ac:dyDescent="0.25">
      <c r="D1978" s="61"/>
      <c r="F1978" s="62"/>
      <c r="G1978" s="8"/>
      <c r="H1978" s="8"/>
      <c r="L1978" s="62"/>
      <c r="M1978" s="62"/>
      <c r="P1978" s="62"/>
      <c r="Q1978" s="61"/>
    </row>
    <row r="1979" spans="4:17" x14ac:dyDescent="0.25">
      <c r="D1979" s="61"/>
      <c r="F1979" s="62"/>
      <c r="G1979" s="8"/>
      <c r="H1979" s="8"/>
      <c r="L1979" s="62"/>
      <c r="M1979" s="62"/>
      <c r="P1979" s="62"/>
      <c r="Q1979" s="61"/>
    </row>
    <row r="1980" spans="4:17" x14ac:dyDescent="0.25">
      <c r="D1980" s="61"/>
      <c r="F1980" s="62"/>
      <c r="G1980" s="8"/>
      <c r="H1980" s="8"/>
      <c r="L1980" s="62"/>
      <c r="M1980" s="62"/>
      <c r="P1980" s="62"/>
      <c r="Q1980" s="61"/>
    </row>
    <row r="1981" spans="4:17" x14ac:dyDescent="0.25">
      <c r="D1981" s="61"/>
      <c r="F1981" s="62"/>
      <c r="G1981" s="8"/>
      <c r="H1981" s="8"/>
      <c r="L1981" s="62"/>
      <c r="M1981" s="62"/>
      <c r="P1981" s="62"/>
      <c r="Q1981" s="61"/>
    </row>
    <row r="1982" spans="4:17" x14ac:dyDescent="0.25">
      <c r="D1982" s="61"/>
      <c r="F1982" s="62"/>
      <c r="G1982" s="8"/>
      <c r="H1982" s="8"/>
      <c r="L1982" s="62"/>
      <c r="M1982" s="62"/>
      <c r="P1982" s="62"/>
      <c r="Q1982" s="61"/>
    </row>
    <row r="1983" spans="4:17" x14ac:dyDescent="0.25">
      <c r="D1983" s="61"/>
      <c r="F1983" s="62"/>
      <c r="G1983" s="8"/>
      <c r="H1983" s="8"/>
      <c r="L1983" s="62"/>
      <c r="M1983" s="62"/>
      <c r="P1983" s="62"/>
      <c r="Q1983" s="61"/>
    </row>
    <row r="1984" spans="4:17" x14ac:dyDescent="0.25">
      <c r="D1984" s="61"/>
      <c r="F1984" s="62"/>
      <c r="G1984" s="8"/>
      <c r="H1984" s="8"/>
      <c r="L1984" s="62"/>
      <c r="M1984" s="62"/>
      <c r="P1984" s="62"/>
      <c r="Q1984" s="61"/>
    </row>
    <row r="1985" spans="4:17" x14ac:dyDescent="0.25">
      <c r="D1985" s="61"/>
      <c r="F1985" s="62"/>
      <c r="G1985" s="8"/>
      <c r="H1985" s="8"/>
      <c r="L1985" s="62"/>
      <c r="M1985" s="62"/>
      <c r="P1985" s="62"/>
      <c r="Q1985" s="61"/>
    </row>
    <row r="1986" spans="4:17" x14ac:dyDescent="0.25">
      <c r="D1986" s="61"/>
      <c r="F1986" s="62"/>
      <c r="G1986" s="8"/>
      <c r="H1986" s="8"/>
      <c r="L1986" s="62"/>
      <c r="M1986" s="62"/>
      <c r="P1986" s="62"/>
      <c r="Q1986" s="61"/>
    </row>
    <row r="1987" spans="4:17" x14ac:dyDescent="0.25">
      <c r="D1987" s="61"/>
      <c r="F1987" s="62"/>
      <c r="G1987" s="8"/>
      <c r="H1987" s="8"/>
      <c r="L1987" s="62"/>
      <c r="M1987" s="62"/>
      <c r="P1987" s="62"/>
      <c r="Q1987" s="61"/>
    </row>
    <row r="1988" spans="4:17" x14ac:dyDescent="0.25">
      <c r="D1988" s="61"/>
      <c r="F1988" s="62"/>
      <c r="G1988" s="8"/>
      <c r="H1988" s="8"/>
      <c r="L1988" s="62"/>
      <c r="M1988" s="62"/>
      <c r="P1988" s="62"/>
      <c r="Q1988" s="61"/>
    </row>
    <row r="1989" spans="4:17" x14ac:dyDescent="0.25">
      <c r="D1989" s="61"/>
      <c r="F1989" s="62"/>
      <c r="G1989" s="8"/>
      <c r="H1989" s="8"/>
      <c r="L1989" s="62"/>
      <c r="M1989" s="62"/>
      <c r="P1989" s="62"/>
      <c r="Q1989" s="61"/>
    </row>
    <row r="1990" spans="4:17" x14ac:dyDescent="0.25">
      <c r="D1990" s="61"/>
      <c r="F1990" s="62"/>
      <c r="G1990" s="8"/>
      <c r="H1990" s="8"/>
      <c r="L1990" s="62"/>
      <c r="M1990" s="62"/>
      <c r="P1990" s="62"/>
      <c r="Q1990" s="61"/>
    </row>
    <row r="1991" spans="4:17" x14ac:dyDescent="0.25">
      <c r="D1991" s="61"/>
      <c r="F1991" s="62"/>
      <c r="G1991" s="8"/>
      <c r="H1991" s="8"/>
      <c r="L1991" s="62"/>
      <c r="M1991" s="62"/>
      <c r="P1991" s="62"/>
      <c r="Q1991" s="61"/>
    </row>
    <row r="1992" spans="4:17" x14ac:dyDescent="0.25">
      <c r="D1992" s="61"/>
      <c r="F1992" s="62"/>
      <c r="G1992" s="8"/>
      <c r="H1992" s="8"/>
      <c r="L1992" s="62"/>
      <c r="M1992" s="62"/>
      <c r="P1992" s="62"/>
      <c r="Q1992" s="61"/>
    </row>
    <row r="1993" spans="4:17" x14ac:dyDescent="0.25">
      <c r="D1993" s="61"/>
      <c r="F1993" s="62"/>
      <c r="G1993" s="8"/>
      <c r="H1993" s="8"/>
      <c r="L1993" s="62"/>
      <c r="M1993" s="62"/>
      <c r="P1993" s="62"/>
      <c r="Q1993" s="61"/>
    </row>
    <row r="1994" spans="4:17" x14ac:dyDescent="0.25">
      <c r="D1994" s="61"/>
      <c r="F1994" s="62"/>
      <c r="G1994" s="8"/>
      <c r="H1994" s="8"/>
      <c r="L1994" s="62"/>
      <c r="M1994" s="62"/>
      <c r="P1994" s="62"/>
      <c r="Q1994" s="61"/>
    </row>
    <row r="1995" spans="4:17" x14ac:dyDescent="0.25">
      <c r="D1995" s="61"/>
      <c r="F1995" s="62"/>
      <c r="G1995" s="8"/>
      <c r="H1995" s="8"/>
      <c r="L1995" s="62"/>
      <c r="M1995" s="62"/>
      <c r="P1995" s="62"/>
      <c r="Q1995" s="61"/>
    </row>
    <row r="1996" spans="4:17" x14ac:dyDescent="0.25">
      <c r="D1996" s="61"/>
      <c r="F1996" s="62"/>
      <c r="G1996" s="8"/>
      <c r="H1996" s="8"/>
      <c r="L1996" s="62"/>
      <c r="M1996" s="62"/>
      <c r="P1996" s="62"/>
      <c r="Q1996" s="61"/>
    </row>
    <row r="1997" spans="4:17" x14ac:dyDescent="0.25">
      <c r="D1997" s="61"/>
      <c r="F1997" s="62"/>
      <c r="G1997" s="8"/>
      <c r="H1997" s="8"/>
      <c r="L1997" s="62"/>
      <c r="M1997" s="62"/>
      <c r="P1997" s="62"/>
      <c r="Q1997" s="61"/>
    </row>
    <row r="1998" spans="4:17" x14ac:dyDescent="0.25">
      <c r="D1998" s="61"/>
      <c r="F1998" s="62"/>
      <c r="G1998" s="8"/>
      <c r="H1998" s="8"/>
      <c r="L1998" s="62"/>
      <c r="M1998" s="62"/>
      <c r="P1998" s="62"/>
      <c r="Q1998" s="61"/>
    </row>
    <row r="1999" spans="4:17" x14ac:dyDescent="0.25">
      <c r="D1999" s="61"/>
      <c r="F1999" s="62"/>
      <c r="G1999" s="8"/>
      <c r="H1999" s="8"/>
      <c r="L1999" s="62"/>
      <c r="M1999" s="62"/>
      <c r="P1999" s="62"/>
      <c r="Q1999" s="61"/>
    </row>
    <row r="2000" spans="4:17" x14ac:dyDescent="0.25">
      <c r="D2000" s="61"/>
      <c r="F2000" s="62"/>
      <c r="G2000" s="8"/>
      <c r="H2000" s="8"/>
      <c r="L2000" s="62"/>
      <c r="M2000" s="62"/>
      <c r="P2000" s="62"/>
      <c r="Q2000" s="61"/>
    </row>
    <row r="2001" spans="4:18" x14ac:dyDescent="0.25">
      <c r="D2001" s="61"/>
      <c r="F2001" s="62"/>
      <c r="G2001" s="8"/>
      <c r="H2001" s="8"/>
      <c r="L2001" s="62"/>
      <c r="M2001" s="62"/>
      <c r="P2001" s="62"/>
      <c r="Q2001" s="61"/>
    </row>
    <row r="2002" spans="4:18" x14ac:dyDescent="0.25">
      <c r="M2002" s="62"/>
      <c r="P2002" s="62"/>
      <c r="R2002" s="8"/>
    </row>
    <row r="2003" spans="4:18" x14ac:dyDescent="0.25">
      <c r="M2003" s="62"/>
      <c r="P2003" s="62"/>
      <c r="R2003" s="8"/>
    </row>
    <row r="2004" spans="4:18" x14ac:dyDescent="0.25">
      <c r="M2004" s="62"/>
      <c r="P2004" s="62"/>
      <c r="R2004" s="8"/>
    </row>
    <row r="2005" spans="4:18" x14ac:dyDescent="0.25">
      <c r="M2005" s="62"/>
      <c r="P2005" s="62"/>
      <c r="R2005" s="8"/>
    </row>
    <row r="2006" spans="4:18" x14ac:dyDescent="0.25">
      <c r="M2006" s="62"/>
      <c r="P2006" s="62"/>
      <c r="R2006" s="8"/>
    </row>
    <row r="2007" spans="4:18" x14ac:dyDescent="0.25">
      <c r="M2007" s="62"/>
      <c r="P2007" s="62"/>
      <c r="R2007" s="8"/>
    </row>
    <row r="2008" spans="4:18" x14ac:dyDescent="0.25">
      <c r="M2008" s="62"/>
      <c r="P2008" s="62"/>
      <c r="R2008" s="8"/>
    </row>
    <row r="2009" spans="4:18" x14ac:dyDescent="0.25">
      <c r="M2009" s="62"/>
      <c r="P2009" s="62"/>
      <c r="R2009" s="8"/>
    </row>
    <row r="2010" spans="4:18" x14ac:dyDescent="0.25">
      <c r="M2010" s="62"/>
      <c r="P2010" s="62"/>
      <c r="R2010" s="8"/>
    </row>
    <row r="2011" spans="4:18" x14ac:dyDescent="0.25">
      <c r="M2011" s="62"/>
      <c r="P2011" s="62"/>
      <c r="R2011" s="8"/>
    </row>
    <row r="2012" spans="4:18" x14ac:dyDescent="0.25">
      <c r="M2012" s="62"/>
      <c r="P2012" s="62"/>
      <c r="R2012" s="8"/>
    </row>
    <row r="2013" spans="4:18" x14ac:dyDescent="0.25">
      <c r="M2013" s="62"/>
      <c r="P2013" s="62"/>
      <c r="R2013" s="8"/>
    </row>
    <row r="2014" spans="4:18" x14ac:dyDescent="0.25">
      <c r="M2014" s="62"/>
      <c r="P2014" s="62"/>
      <c r="R2014" s="8"/>
    </row>
    <row r="2015" spans="4:18" x14ac:dyDescent="0.25">
      <c r="M2015" s="62"/>
      <c r="P2015" s="62"/>
      <c r="R2015" s="8"/>
    </row>
    <row r="2016" spans="4:18" x14ac:dyDescent="0.25">
      <c r="M2016" s="62"/>
      <c r="P2016" s="62"/>
      <c r="R2016" s="8"/>
    </row>
    <row r="2017" spans="13:18" x14ac:dyDescent="0.25">
      <c r="M2017" s="62"/>
      <c r="P2017" s="62"/>
      <c r="R2017" s="8"/>
    </row>
    <row r="2018" spans="13:18" x14ac:dyDescent="0.25">
      <c r="M2018" s="62"/>
      <c r="P2018" s="62"/>
      <c r="R2018" s="8"/>
    </row>
    <row r="2019" spans="13:18" x14ac:dyDescent="0.25">
      <c r="M2019" s="62"/>
      <c r="P2019" s="62"/>
      <c r="R2019" s="8"/>
    </row>
    <row r="2020" spans="13:18" x14ac:dyDescent="0.25">
      <c r="M2020" s="62"/>
      <c r="P2020" s="62"/>
      <c r="R2020" s="8"/>
    </row>
    <row r="2021" spans="13:18" x14ac:dyDescent="0.25">
      <c r="M2021" s="62"/>
      <c r="P2021" s="62"/>
      <c r="R2021" s="8"/>
    </row>
    <row r="2022" spans="13:18" x14ac:dyDescent="0.25">
      <c r="M2022" s="62"/>
      <c r="P2022" s="62"/>
      <c r="R2022" s="8"/>
    </row>
    <row r="2023" spans="13:18" x14ac:dyDescent="0.25">
      <c r="M2023" s="62"/>
      <c r="P2023" s="62"/>
      <c r="R2023" s="8"/>
    </row>
    <row r="2024" spans="13:18" x14ac:dyDescent="0.25">
      <c r="M2024" s="62"/>
      <c r="P2024" s="62"/>
      <c r="R2024" s="8"/>
    </row>
    <row r="2025" spans="13:18" x14ac:dyDescent="0.25">
      <c r="M2025" s="62"/>
      <c r="P2025" s="62"/>
      <c r="R2025" s="8"/>
    </row>
    <row r="2026" spans="13:18" x14ac:dyDescent="0.25">
      <c r="M2026" s="62"/>
      <c r="P2026" s="62"/>
      <c r="R2026" s="8"/>
    </row>
    <row r="2027" spans="13:18" x14ac:dyDescent="0.25">
      <c r="M2027" s="62"/>
      <c r="P2027" s="62"/>
      <c r="R2027" s="8"/>
    </row>
    <row r="2028" spans="13:18" x14ac:dyDescent="0.25">
      <c r="M2028" s="62"/>
      <c r="P2028" s="62"/>
      <c r="R2028" s="8"/>
    </row>
    <row r="2029" spans="13:18" x14ac:dyDescent="0.25">
      <c r="M2029" s="62"/>
      <c r="P2029" s="62"/>
      <c r="R2029" s="8"/>
    </row>
    <row r="2030" spans="13:18" x14ac:dyDescent="0.25">
      <c r="M2030" s="62"/>
      <c r="P2030" s="62"/>
      <c r="R2030" s="8"/>
    </row>
    <row r="2031" spans="13:18" x14ac:dyDescent="0.25">
      <c r="M2031" s="62"/>
      <c r="P2031" s="62"/>
      <c r="R2031" s="8"/>
    </row>
    <row r="2032" spans="13:18" x14ac:dyDescent="0.25">
      <c r="M2032" s="62"/>
      <c r="P2032" s="62"/>
      <c r="R2032" s="8"/>
    </row>
    <row r="2033" spans="13:18" x14ac:dyDescent="0.25">
      <c r="M2033" s="62"/>
      <c r="P2033" s="62"/>
      <c r="R2033" s="8"/>
    </row>
    <row r="2034" spans="13:18" x14ac:dyDescent="0.25">
      <c r="M2034" s="62"/>
      <c r="P2034" s="62"/>
      <c r="R2034" s="8"/>
    </row>
    <row r="2035" spans="13:18" x14ac:dyDescent="0.25">
      <c r="M2035" s="62"/>
      <c r="P2035" s="62"/>
      <c r="R2035" s="8"/>
    </row>
    <row r="2036" spans="13:18" x14ac:dyDescent="0.25">
      <c r="M2036" s="62"/>
      <c r="P2036" s="62"/>
      <c r="R2036" s="8"/>
    </row>
    <row r="2037" spans="13:18" x14ac:dyDescent="0.25">
      <c r="M2037" s="62"/>
      <c r="P2037" s="62"/>
      <c r="R2037" s="8"/>
    </row>
    <row r="2038" spans="13:18" x14ac:dyDescent="0.25">
      <c r="M2038" s="62"/>
      <c r="P2038" s="62"/>
      <c r="R2038" s="8"/>
    </row>
    <row r="2039" spans="13:18" x14ac:dyDescent="0.25">
      <c r="M2039" s="62"/>
      <c r="P2039" s="62"/>
      <c r="R2039" s="8"/>
    </row>
    <row r="2040" spans="13:18" x14ac:dyDescent="0.25">
      <c r="M2040" s="62"/>
      <c r="P2040" s="62"/>
      <c r="R2040" s="8"/>
    </row>
    <row r="2041" spans="13:18" x14ac:dyDescent="0.25">
      <c r="M2041" s="62"/>
      <c r="P2041" s="62"/>
      <c r="R2041" s="8"/>
    </row>
    <row r="2042" spans="13:18" x14ac:dyDescent="0.25">
      <c r="M2042" s="62"/>
      <c r="P2042" s="62"/>
      <c r="R2042" s="8"/>
    </row>
    <row r="2043" spans="13:18" x14ac:dyDescent="0.25">
      <c r="M2043" s="62"/>
      <c r="P2043" s="62"/>
      <c r="R2043" s="8"/>
    </row>
    <row r="2044" spans="13:18" x14ac:dyDescent="0.25">
      <c r="M2044" s="62"/>
      <c r="P2044" s="62"/>
      <c r="R2044" s="8"/>
    </row>
    <row r="2045" spans="13:18" x14ac:dyDescent="0.25">
      <c r="M2045" s="62"/>
      <c r="P2045" s="62"/>
      <c r="R2045" s="8"/>
    </row>
    <row r="2046" spans="13:18" x14ac:dyDescent="0.25">
      <c r="M2046" s="62"/>
      <c r="P2046" s="62"/>
      <c r="R2046" s="8"/>
    </row>
    <row r="2047" spans="13:18" x14ac:dyDescent="0.25">
      <c r="M2047" s="62"/>
      <c r="P2047" s="62"/>
      <c r="R2047" s="8"/>
    </row>
    <row r="2048" spans="13:18" x14ac:dyDescent="0.25">
      <c r="M2048" s="62"/>
      <c r="P2048" s="62"/>
      <c r="R2048" s="8"/>
    </row>
    <row r="2049" spans="13:18" x14ac:dyDescent="0.25">
      <c r="M2049" s="62"/>
      <c r="P2049" s="62"/>
      <c r="R2049" s="8"/>
    </row>
    <row r="2050" spans="13:18" x14ac:dyDescent="0.25">
      <c r="M2050" s="62"/>
      <c r="P2050" s="62"/>
      <c r="R2050" s="8"/>
    </row>
    <row r="2051" spans="13:18" x14ac:dyDescent="0.25">
      <c r="M2051" s="62"/>
      <c r="P2051" s="62"/>
      <c r="R2051" s="8"/>
    </row>
    <row r="2052" spans="13:18" x14ac:dyDescent="0.25">
      <c r="M2052" s="62"/>
      <c r="P2052" s="62"/>
      <c r="R2052" s="8"/>
    </row>
    <row r="2053" spans="13:18" x14ac:dyDescent="0.25">
      <c r="M2053" s="62"/>
      <c r="P2053" s="62"/>
      <c r="R2053" s="8"/>
    </row>
    <row r="2054" spans="13:18" x14ac:dyDescent="0.25">
      <c r="M2054" s="62"/>
      <c r="P2054" s="62"/>
      <c r="R2054" s="8"/>
    </row>
    <row r="2055" spans="13:18" x14ac:dyDescent="0.25">
      <c r="M2055" s="62"/>
      <c r="P2055" s="62"/>
      <c r="R2055" s="8"/>
    </row>
    <row r="2056" spans="13:18" x14ac:dyDescent="0.25">
      <c r="M2056" s="62"/>
      <c r="P2056" s="62"/>
      <c r="R2056" s="8"/>
    </row>
    <row r="2057" spans="13:18" x14ac:dyDescent="0.25">
      <c r="M2057" s="62"/>
      <c r="P2057" s="62"/>
      <c r="R2057" s="8"/>
    </row>
    <row r="2058" spans="13:18" x14ac:dyDescent="0.25">
      <c r="M2058" s="62"/>
      <c r="P2058" s="62"/>
      <c r="R2058" s="8"/>
    </row>
    <row r="2059" spans="13:18" x14ac:dyDescent="0.25">
      <c r="M2059" s="62"/>
      <c r="P2059" s="62"/>
      <c r="R2059" s="8"/>
    </row>
    <row r="2060" spans="13:18" x14ac:dyDescent="0.25">
      <c r="M2060" s="62"/>
      <c r="P2060" s="62"/>
      <c r="R2060" s="8"/>
    </row>
    <row r="2061" spans="13:18" x14ac:dyDescent="0.25">
      <c r="M2061" s="62"/>
      <c r="P2061" s="62"/>
      <c r="R2061" s="8"/>
    </row>
    <row r="2062" spans="13:18" x14ac:dyDescent="0.25">
      <c r="M2062" s="62"/>
      <c r="P2062" s="62"/>
      <c r="R2062" s="8"/>
    </row>
    <row r="2063" spans="13:18" x14ac:dyDescent="0.25">
      <c r="M2063" s="62"/>
      <c r="P2063" s="62"/>
      <c r="R2063" s="8"/>
    </row>
    <row r="2064" spans="13:18" x14ac:dyDescent="0.25">
      <c r="M2064" s="62"/>
      <c r="P2064" s="62"/>
      <c r="R2064" s="8"/>
    </row>
    <row r="2065" spans="13:18" x14ac:dyDescent="0.25">
      <c r="M2065" s="62"/>
      <c r="P2065" s="62"/>
      <c r="R2065" s="8"/>
    </row>
    <row r="2066" spans="13:18" x14ac:dyDescent="0.25">
      <c r="M2066" s="62"/>
      <c r="P2066" s="62"/>
      <c r="R2066" s="8"/>
    </row>
    <row r="2067" spans="13:18" x14ac:dyDescent="0.25">
      <c r="M2067" s="62"/>
      <c r="P2067" s="62"/>
      <c r="R2067" s="8"/>
    </row>
    <row r="2068" spans="13:18" x14ac:dyDescent="0.25">
      <c r="M2068" s="62"/>
      <c r="P2068" s="62"/>
      <c r="R2068" s="8"/>
    </row>
    <row r="2069" spans="13:18" x14ac:dyDescent="0.25">
      <c r="M2069" s="62"/>
      <c r="P2069" s="62"/>
      <c r="R2069" s="8"/>
    </row>
    <row r="2070" spans="13:18" x14ac:dyDescent="0.25">
      <c r="M2070" s="62"/>
      <c r="P2070" s="62"/>
      <c r="R2070" s="8"/>
    </row>
    <row r="2071" spans="13:18" x14ac:dyDescent="0.25">
      <c r="M2071" s="62"/>
      <c r="P2071" s="62"/>
      <c r="R2071" s="8"/>
    </row>
    <row r="2072" spans="13:18" x14ac:dyDescent="0.25">
      <c r="M2072" s="62"/>
      <c r="P2072" s="62"/>
      <c r="R2072" s="8"/>
    </row>
    <row r="2073" spans="13:18" x14ac:dyDescent="0.25">
      <c r="M2073" s="62"/>
      <c r="P2073" s="62"/>
      <c r="R2073" s="8"/>
    </row>
    <row r="2074" spans="13:18" x14ac:dyDescent="0.25">
      <c r="M2074" s="62"/>
      <c r="P2074" s="62"/>
      <c r="R2074" s="8"/>
    </row>
    <row r="2075" spans="13:18" x14ac:dyDescent="0.25">
      <c r="M2075" s="62"/>
      <c r="P2075" s="62"/>
      <c r="R2075" s="8"/>
    </row>
    <row r="2076" spans="13:18" x14ac:dyDescent="0.25">
      <c r="M2076" s="62"/>
      <c r="P2076" s="62"/>
      <c r="R2076" s="8"/>
    </row>
    <row r="2077" spans="13:18" x14ac:dyDescent="0.25">
      <c r="M2077" s="62"/>
      <c r="P2077" s="62"/>
      <c r="R2077" s="8"/>
    </row>
    <row r="2078" spans="13:18" x14ac:dyDescent="0.25">
      <c r="M2078" s="62"/>
      <c r="P2078" s="62"/>
      <c r="R2078" s="8"/>
    </row>
    <row r="2079" spans="13:18" x14ac:dyDescent="0.25">
      <c r="M2079" s="62"/>
      <c r="P2079" s="62"/>
      <c r="R2079" s="8"/>
    </row>
    <row r="2080" spans="13:18" x14ac:dyDescent="0.25">
      <c r="M2080" s="62"/>
      <c r="P2080" s="62"/>
      <c r="R2080" s="8"/>
    </row>
    <row r="2081" spans="13:18" x14ac:dyDescent="0.25">
      <c r="M2081" s="62"/>
      <c r="P2081" s="62"/>
      <c r="R2081" s="8"/>
    </row>
    <row r="2082" spans="13:18" x14ac:dyDescent="0.25">
      <c r="M2082" s="62"/>
      <c r="P2082" s="62"/>
      <c r="R2082" s="8"/>
    </row>
    <row r="2083" spans="13:18" x14ac:dyDescent="0.25">
      <c r="M2083" s="62"/>
      <c r="P2083" s="62"/>
      <c r="R2083" s="8"/>
    </row>
    <row r="2084" spans="13:18" x14ac:dyDescent="0.25">
      <c r="M2084" s="62"/>
      <c r="P2084" s="62"/>
      <c r="R2084" s="8"/>
    </row>
    <row r="2085" spans="13:18" x14ac:dyDescent="0.25">
      <c r="M2085" s="62"/>
      <c r="P2085" s="62"/>
      <c r="R2085" s="8"/>
    </row>
    <row r="2086" spans="13:18" x14ac:dyDescent="0.25">
      <c r="M2086" s="62"/>
      <c r="P2086" s="62"/>
      <c r="R2086" s="8"/>
    </row>
    <row r="2087" spans="13:18" x14ac:dyDescent="0.25">
      <c r="M2087" s="62"/>
      <c r="P2087" s="62"/>
      <c r="R2087" s="8"/>
    </row>
    <row r="2088" spans="13:18" x14ac:dyDescent="0.25">
      <c r="M2088" s="62"/>
      <c r="P2088" s="62"/>
      <c r="R2088" s="8"/>
    </row>
    <row r="2089" spans="13:18" x14ac:dyDescent="0.25">
      <c r="M2089" s="62"/>
      <c r="P2089" s="62"/>
      <c r="R2089" s="8"/>
    </row>
    <row r="2090" spans="13:18" x14ac:dyDescent="0.25">
      <c r="M2090" s="62"/>
      <c r="P2090" s="62"/>
      <c r="R2090" s="8"/>
    </row>
    <row r="2091" spans="13:18" x14ac:dyDescent="0.25">
      <c r="M2091" s="62"/>
      <c r="P2091" s="62"/>
      <c r="R2091" s="8"/>
    </row>
    <row r="2092" spans="13:18" x14ac:dyDescent="0.25">
      <c r="M2092" s="62"/>
      <c r="P2092" s="62"/>
      <c r="R2092" s="8"/>
    </row>
    <row r="2093" spans="13:18" x14ac:dyDescent="0.25">
      <c r="M2093" s="62"/>
      <c r="P2093" s="62"/>
      <c r="R2093" s="8"/>
    </row>
    <row r="2094" spans="13:18" x14ac:dyDescent="0.25">
      <c r="M2094" s="62"/>
      <c r="P2094" s="62"/>
      <c r="R2094" s="8"/>
    </row>
    <row r="2095" spans="13:18" x14ac:dyDescent="0.25">
      <c r="M2095" s="62"/>
      <c r="P2095" s="62"/>
      <c r="R2095" s="8"/>
    </row>
    <row r="2096" spans="13:18" x14ac:dyDescent="0.25">
      <c r="M2096" s="62"/>
      <c r="P2096" s="62"/>
      <c r="R2096" s="8"/>
    </row>
    <row r="2097" spans="13:18" x14ac:dyDescent="0.25">
      <c r="M2097" s="62"/>
      <c r="P2097" s="62"/>
      <c r="R2097" s="8"/>
    </row>
    <row r="2098" spans="13:18" x14ac:dyDescent="0.25">
      <c r="M2098" s="62"/>
      <c r="P2098" s="62"/>
      <c r="R2098" s="8"/>
    </row>
    <row r="2099" spans="13:18" x14ac:dyDescent="0.25">
      <c r="M2099" s="62"/>
      <c r="P2099" s="62"/>
      <c r="R2099" s="8"/>
    </row>
    <row r="2100" spans="13:18" x14ac:dyDescent="0.25">
      <c r="M2100" s="62"/>
      <c r="P2100" s="62"/>
      <c r="R2100" s="8"/>
    </row>
    <row r="2101" spans="13:18" x14ac:dyDescent="0.25">
      <c r="M2101" s="62"/>
      <c r="P2101" s="62"/>
      <c r="R2101" s="8"/>
    </row>
    <row r="2102" spans="13:18" x14ac:dyDescent="0.25">
      <c r="M2102" s="62"/>
      <c r="P2102" s="62"/>
      <c r="R2102" s="8"/>
    </row>
    <row r="2103" spans="13:18" x14ac:dyDescent="0.25">
      <c r="M2103" s="62"/>
      <c r="P2103" s="62"/>
      <c r="R2103" s="8"/>
    </row>
    <row r="2104" spans="13:18" x14ac:dyDescent="0.25">
      <c r="M2104" s="62"/>
      <c r="P2104" s="62"/>
      <c r="R2104" s="8"/>
    </row>
    <row r="2105" spans="13:18" x14ac:dyDescent="0.25">
      <c r="M2105" s="62"/>
      <c r="P2105" s="62"/>
      <c r="R2105" s="8"/>
    </row>
    <row r="2106" spans="13:18" x14ac:dyDescent="0.25">
      <c r="M2106" s="62"/>
      <c r="P2106" s="62"/>
      <c r="R2106" s="8"/>
    </row>
    <row r="2107" spans="13:18" x14ac:dyDescent="0.25">
      <c r="M2107" s="62"/>
      <c r="P2107" s="62"/>
      <c r="R2107" s="8"/>
    </row>
    <row r="2108" spans="13:18" x14ac:dyDescent="0.25">
      <c r="M2108" s="62"/>
      <c r="P2108" s="62"/>
      <c r="R2108" s="8"/>
    </row>
    <row r="2109" spans="13:18" x14ac:dyDescent="0.25">
      <c r="M2109" s="62"/>
      <c r="P2109" s="62"/>
      <c r="R2109" s="8"/>
    </row>
    <row r="2110" spans="13:18" x14ac:dyDescent="0.25">
      <c r="M2110" s="62"/>
      <c r="P2110" s="62"/>
      <c r="R2110" s="8"/>
    </row>
    <row r="2111" spans="13:18" x14ac:dyDescent="0.25">
      <c r="M2111" s="62"/>
      <c r="P2111" s="62"/>
      <c r="R2111" s="8"/>
    </row>
    <row r="2112" spans="13:18" x14ac:dyDescent="0.25">
      <c r="M2112" s="62"/>
      <c r="P2112" s="62"/>
      <c r="R2112" s="8"/>
    </row>
    <row r="2113" spans="13:18" x14ac:dyDescent="0.25">
      <c r="M2113" s="62"/>
      <c r="P2113" s="62"/>
      <c r="R2113" s="8"/>
    </row>
    <row r="2114" spans="13:18" x14ac:dyDescent="0.25">
      <c r="M2114" s="62"/>
      <c r="P2114" s="62"/>
      <c r="R2114" s="8"/>
    </row>
    <row r="2115" spans="13:18" x14ac:dyDescent="0.25">
      <c r="M2115" s="62"/>
      <c r="P2115" s="62"/>
      <c r="R2115" s="8"/>
    </row>
    <row r="2116" spans="13:18" x14ac:dyDescent="0.25">
      <c r="M2116" s="62"/>
      <c r="P2116" s="62"/>
      <c r="R2116" s="8"/>
    </row>
    <row r="2117" spans="13:18" x14ac:dyDescent="0.25">
      <c r="M2117" s="62"/>
      <c r="P2117" s="62"/>
      <c r="R2117" s="8"/>
    </row>
    <row r="2118" spans="13:18" x14ac:dyDescent="0.25">
      <c r="M2118" s="62"/>
      <c r="P2118" s="62"/>
      <c r="R2118" s="8"/>
    </row>
    <row r="2119" spans="13:18" x14ac:dyDescent="0.25">
      <c r="M2119" s="62"/>
      <c r="P2119" s="62"/>
      <c r="R2119" s="8"/>
    </row>
    <row r="2120" spans="13:18" x14ac:dyDescent="0.25">
      <c r="M2120" s="62"/>
      <c r="P2120" s="62"/>
      <c r="R2120" s="8"/>
    </row>
    <row r="2121" spans="13:18" x14ac:dyDescent="0.25">
      <c r="M2121" s="62"/>
      <c r="P2121" s="62"/>
      <c r="R2121" s="8"/>
    </row>
    <row r="2122" spans="13:18" x14ac:dyDescent="0.25">
      <c r="M2122" s="62"/>
      <c r="P2122" s="62"/>
      <c r="R2122" s="8"/>
    </row>
    <row r="2123" spans="13:18" x14ac:dyDescent="0.25">
      <c r="M2123" s="62"/>
      <c r="P2123" s="62"/>
      <c r="R2123" s="8"/>
    </row>
    <row r="2124" spans="13:18" x14ac:dyDescent="0.25">
      <c r="M2124" s="62"/>
      <c r="P2124" s="62"/>
      <c r="R2124" s="8"/>
    </row>
    <row r="2125" spans="13:18" x14ac:dyDescent="0.25">
      <c r="M2125" s="62"/>
      <c r="P2125" s="62"/>
      <c r="R2125" s="8"/>
    </row>
    <row r="2126" spans="13:18" x14ac:dyDescent="0.25">
      <c r="M2126" s="62"/>
      <c r="P2126" s="62"/>
      <c r="R2126" s="8"/>
    </row>
    <row r="2127" spans="13:18" x14ac:dyDescent="0.25">
      <c r="M2127" s="62"/>
      <c r="P2127" s="62"/>
      <c r="R2127" s="8"/>
    </row>
    <row r="2128" spans="13:18" x14ac:dyDescent="0.25">
      <c r="M2128" s="62"/>
      <c r="P2128" s="62"/>
      <c r="R2128" s="8"/>
    </row>
    <row r="2129" spans="13:18" x14ac:dyDescent="0.25">
      <c r="M2129" s="62"/>
      <c r="P2129" s="62"/>
      <c r="R2129" s="8"/>
    </row>
    <row r="2130" spans="13:18" x14ac:dyDescent="0.25">
      <c r="M2130" s="62"/>
      <c r="P2130" s="62"/>
      <c r="R2130" s="8"/>
    </row>
    <row r="2131" spans="13:18" x14ac:dyDescent="0.25">
      <c r="M2131" s="62"/>
      <c r="P2131" s="62"/>
      <c r="R2131" s="8"/>
    </row>
    <row r="2132" spans="13:18" x14ac:dyDescent="0.25">
      <c r="M2132" s="62"/>
      <c r="P2132" s="62"/>
      <c r="R2132" s="8"/>
    </row>
    <row r="2133" spans="13:18" x14ac:dyDescent="0.25">
      <c r="M2133" s="62"/>
      <c r="P2133" s="62"/>
      <c r="R2133" s="8"/>
    </row>
    <row r="2134" spans="13:18" x14ac:dyDescent="0.25">
      <c r="M2134" s="62"/>
      <c r="P2134" s="62"/>
      <c r="R2134" s="8"/>
    </row>
    <row r="2135" spans="13:18" x14ac:dyDescent="0.25">
      <c r="M2135" s="62"/>
      <c r="P2135" s="62"/>
      <c r="R2135" s="8"/>
    </row>
    <row r="2136" spans="13:18" x14ac:dyDescent="0.25">
      <c r="M2136" s="62"/>
      <c r="P2136" s="62"/>
      <c r="R2136" s="8"/>
    </row>
    <row r="2137" spans="13:18" x14ac:dyDescent="0.25">
      <c r="M2137" s="62"/>
      <c r="P2137" s="62"/>
      <c r="R2137" s="8"/>
    </row>
    <row r="2138" spans="13:18" x14ac:dyDescent="0.25">
      <c r="M2138" s="62"/>
      <c r="P2138" s="62"/>
      <c r="R2138" s="8"/>
    </row>
    <row r="2139" spans="13:18" x14ac:dyDescent="0.25">
      <c r="M2139" s="62"/>
      <c r="P2139" s="62"/>
      <c r="R2139" s="8"/>
    </row>
    <row r="2140" spans="13:18" x14ac:dyDescent="0.25">
      <c r="M2140" s="62"/>
      <c r="P2140" s="62"/>
      <c r="R2140" s="8"/>
    </row>
    <row r="2141" spans="13:18" x14ac:dyDescent="0.25">
      <c r="M2141" s="62"/>
      <c r="P2141" s="62"/>
      <c r="R2141" s="8"/>
    </row>
    <row r="2142" spans="13:18" x14ac:dyDescent="0.25">
      <c r="M2142" s="62"/>
      <c r="P2142" s="62"/>
      <c r="R2142" s="8"/>
    </row>
    <row r="2143" spans="13:18" x14ac:dyDescent="0.25">
      <c r="M2143" s="62"/>
      <c r="P2143" s="62"/>
      <c r="R2143" s="8"/>
    </row>
    <row r="2144" spans="13:18" x14ac:dyDescent="0.25">
      <c r="M2144" s="62"/>
      <c r="P2144" s="62"/>
      <c r="R2144" s="8"/>
    </row>
    <row r="2145" spans="13:18" x14ac:dyDescent="0.25">
      <c r="M2145" s="62"/>
      <c r="P2145" s="62"/>
      <c r="R2145" s="8"/>
    </row>
    <row r="2146" spans="13:18" x14ac:dyDescent="0.25">
      <c r="M2146" s="62"/>
      <c r="P2146" s="62"/>
      <c r="R2146" s="8"/>
    </row>
    <row r="2147" spans="13:18" x14ac:dyDescent="0.25">
      <c r="M2147" s="62"/>
      <c r="P2147" s="62"/>
      <c r="R2147" s="8"/>
    </row>
    <row r="2148" spans="13:18" x14ac:dyDescent="0.25">
      <c r="M2148" s="62"/>
      <c r="P2148" s="62"/>
      <c r="R2148" s="8"/>
    </row>
    <row r="2149" spans="13:18" x14ac:dyDescent="0.25">
      <c r="M2149" s="62"/>
      <c r="P2149" s="62"/>
      <c r="R2149" s="8"/>
    </row>
    <row r="2150" spans="13:18" x14ac:dyDescent="0.25">
      <c r="M2150" s="62"/>
      <c r="P2150" s="62"/>
      <c r="R2150" s="8"/>
    </row>
    <row r="2151" spans="13:18" x14ac:dyDescent="0.25">
      <c r="M2151" s="62"/>
      <c r="P2151" s="62"/>
      <c r="R2151" s="8"/>
    </row>
    <row r="2152" spans="13:18" x14ac:dyDescent="0.25">
      <c r="M2152" s="62"/>
      <c r="P2152" s="62"/>
      <c r="R2152" s="8"/>
    </row>
    <row r="2153" spans="13:18" x14ac:dyDescent="0.25">
      <c r="M2153" s="62"/>
      <c r="P2153" s="62"/>
      <c r="R2153" s="8"/>
    </row>
    <row r="2154" spans="13:18" x14ac:dyDescent="0.25">
      <c r="M2154" s="62"/>
      <c r="P2154" s="62"/>
      <c r="R2154" s="8"/>
    </row>
  </sheetData>
  <mergeCells count="17">
    <mergeCell ref="A1935:D1935"/>
    <mergeCell ref="A1933:D1933"/>
    <mergeCell ref="G1368:H1368"/>
    <mergeCell ref="G1409:H1409"/>
    <mergeCell ref="G1463:H1463"/>
    <mergeCell ref="G1501:H1501"/>
    <mergeCell ref="G1505:H1505"/>
    <mergeCell ref="G1509:H1509"/>
    <mergeCell ref="G1541:H1541"/>
    <mergeCell ref="G1546:H1546"/>
    <mergeCell ref="G1551:H1551"/>
    <mergeCell ref="G1590:H1590"/>
    <mergeCell ref="G1597:H1597"/>
    <mergeCell ref="G1601:H1601"/>
    <mergeCell ref="L2:O2"/>
    <mergeCell ref="L3:O3"/>
    <mergeCell ref="I1:O1"/>
  </mergeCells>
  <phoneticPr fontId="37" type="noConversion"/>
  <hyperlinks>
    <hyperlink ref="L2" r:id="rId1"/>
  </hyperlinks>
  <printOptions horizontalCentered="1" verticalCentered="1"/>
  <pageMargins left="0.7" right="0.7" top="0.75" bottom="0.75" header="0.3" footer="0.3"/>
  <pageSetup scale="15" orientation="portrait" r:id="rId2"/>
  <rowBreaks count="4" manualBreakCount="4">
    <brk id="160" max="16" man="1"/>
    <brk id="1064" max="16" man="1"/>
    <brk id="1365" max="16" man="1"/>
    <brk id="1798" max="1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1A8853B-4679-42B7-BA61-4E633E18368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hamza khan</cp:lastModifiedBy>
  <cp:lastPrinted>2022-12-07T12:25:09Z</cp:lastPrinted>
  <dcterms:created xsi:type="dcterms:W3CDTF">2004-05-05T14:08:18Z</dcterms:created>
  <dcterms:modified xsi:type="dcterms:W3CDTF">2023-08-21T11:23:52Z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{11A8853B-4679-42B7-BA61-4E633E18368A}</vt:lpwstr>
  </property>
</Properties>
</file>