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PROJECT SAMPLES\"/>
    </mc:Choice>
  </mc:AlternateContent>
  <xr:revisionPtr revIDLastSave="0" documentId="13_ncr:1_{A692B63A-6A0E-4FE3-87BE-DB11C06B1EDC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SUMMARY" sheetId="21" r:id="rId1"/>
    <sheet name="Detailed Estimate" sheetId="20" r:id="rId2"/>
  </sheets>
  <definedNames>
    <definedName name="_xlnm._FilterDatabase" localSheetId="1" hidden="1">'Detailed Estimate'!$E$1:$E$461</definedName>
    <definedName name="_xlnm.Print_Area" localSheetId="1">'Detailed Estimate'!$A$1:$Q$242</definedName>
    <definedName name="_xlnm.Print_Area" localSheetId="0">SUMMARY!$A$1:$G$16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1" l="1"/>
  <c r="B7" i="21"/>
  <c r="A12" i="20"/>
  <c r="A13" i="20"/>
  <c r="A14" i="20"/>
  <c r="A15" i="20"/>
  <c r="A16" i="20"/>
  <c r="A17" i="20"/>
  <c r="A18" i="20"/>
  <c r="A19" i="20"/>
  <c r="A20" i="20"/>
  <c r="A23" i="20"/>
  <c r="A24" i="20"/>
  <c r="A25" i="20"/>
  <c r="A28" i="20"/>
  <c r="A29" i="20"/>
  <c r="A30" i="20"/>
  <c r="A33" i="20"/>
  <c r="A34" i="20"/>
  <c r="A35" i="20"/>
  <c r="A38" i="20"/>
  <c r="A39" i="20"/>
  <c r="A40" i="20"/>
  <c r="A44" i="20"/>
  <c r="A45" i="20"/>
  <c r="A46" i="20"/>
  <c r="A49" i="20"/>
  <c r="A50" i="20"/>
  <c r="A51" i="20"/>
  <c r="A54" i="20"/>
  <c r="A55" i="20"/>
  <c r="A59" i="20"/>
  <c r="A60" i="20"/>
  <c r="A63" i="20"/>
  <c r="A64" i="20"/>
  <c r="A65" i="20"/>
  <c r="A66" i="20"/>
  <c r="A67" i="20"/>
  <c r="A68" i="20"/>
  <c r="A69" i="20"/>
  <c r="A72" i="20"/>
  <c r="A73" i="20"/>
  <c r="A74" i="20"/>
  <c r="A77" i="20"/>
  <c r="A78" i="20"/>
  <c r="A79" i="20"/>
  <c r="A82" i="20"/>
  <c r="A83" i="20"/>
  <c r="A84" i="20"/>
  <c r="A87" i="20"/>
  <c r="A88" i="20"/>
  <c r="A89" i="20"/>
  <c r="A92" i="20"/>
  <c r="A93" i="20"/>
  <c r="A94" i="20"/>
  <c r="A97" i="20"/>
  <c r="A98" i="20"/>
  <c r="A99" i="20"/>
  <c r="A102" i="20"/>
  <c r="A103" i="20"/>
  <c r="A104" i="20"/>
  <c r="A108" i="20"/>
  <c r="A109" i="20"/>
  <c r="A110" i="20"/>
  <c r="A114" i="20"/>
  <c r="A115" i="20"/>
  <c r="A116" i="20"/>
  <c r="A119" i="20"/>
  <c r="A120" i="20"/>
  <c r="A121" i="20"/>
  <c r="A125" i="20"/>
  <c r="A126" i="20"/>
  <c r="A127" i="20"/>
  <c r="A130" i="20"/>
  <c r="A131" i="20"/>
  <c r="A132" i="20"/>
  <c r="A136" i="20"/>
  <c r="A137" i="20"/>
  <c r="A138" i="20"/>
  <c r="A141" i="20"/>
  <c r="A142" i="20"/>
  <c r="A143" i="20"/>
  <c r="A147" i="20"/>
  <c r="A148" i="20"/>
  <c r="A149" i="20"/>
  <c r="A154" i="20"/>
  <c r="A155" i="20"/>
  <c r="A156" i="20"/>
  <c r="A159" i="20"/>
  <c r="A160" i="20"/>
  <c r="A168" i="20"/>
  <c r="A169" i="20"/>
  <c r="A172" i="20"/>
  <c r="A173" i="20"/>
  <c r="A174" i="20"/>
  <c r="A175" i="20"/>
  <c r="A176" i="20"/>
  <c r="A177" i="20"/>
  <c r="A178" i="20"/>
  <c r="A181" i="20"/>
  <c r="A182" i="20"/>
  <c r="A183" i="20"/>
  <c r="A186" i="20"/>
  <c r="A187" i="20"/>
  <c r="A188" i="20"/>
  <c r="A191" i="20"/>
  <c r="A192" i="20"/>
  <c r="A193" i="20"/>
  <c r="A196" i="20"/>
  <c r="A197" i="20"/>
  <c r="A198" i="20"/>
  <c r="A201" i="20"/>
  <c r="A202" i="20"/>
  <c r="A203" i="20"/>
  <c r="A207" i="20"/>
  <c r="A208" i="20"/>
  <c r="A209" i="20"/>
  <c r="A212" i="20"/>
  <c r="A213" i="20"/>
  <c r="A214" i="20"/>
  <c r="A218" i="20"/>
  <c r="A219" i="20"/>
  <c r="A220" i="20"/>
  <c r="A223" i="20"/>
  <c r="A224" i="20"/>
  <c r="A225" i="20"/>
  <c r="A235" i="20"/>
  <c r="A229" i="20"/>
  <c r="A230" i="20"/>
  <c r="A239" i="20"/>
  <c r="F238" i="20"/>
  <c r="H238" i="20" s="1"/>
  <c r="F237" i="20"/>
  <c r="H237" i="20" s="1"/>
  <c r="M237" i="20" s="1"/>
  <c r="F236" i="20"/>
  <c r="H236" i="20" s="1"/>
  <c r="O236" i="20" l="1"/>
  <c r="M236" i="20"/>
  <c r="O238" i="20"/>
  <c r="M238" i="20"/>
  <c r="K237" i="20"/>
  <c r="O237" i="20"/>
  <c r="K236" i="20"/>
  <c r="K238" i="20"/>
  <c r="F234" i="20" l="1"/>
  <c r="H234" i="20" s="1"/>
  <c r="F233" i="20"/>
  <c r="H233" i="20" s="1"/>
  <c r="F232" i="20"/>
  <c r="H232" i="20" s="1"/>
  <c r="F231" i="20"/>
  <c r="H231" i="20" s="1"/>
  <c r="F228" i="20"/>
  <c r="H228" i="20" s="1"/>
  <c r="F227" i="20"/>
  <c r="H227" i="20" s="1"/>
  <c r="F226" i="20"/>
  <c r="H226" i="20" s="1"/>
  <c r="F222" i="20"/>
  <c r="H222" i="20" s="1"/>
  <c r="F221" i="20"/>
  <c r="H221" i="20" s="1"/>
  <c r="F217" i="20"/>
  <c r="H217" i="20" s="1"/>
  <c r="F216" i="20"/>
  <c r="H216" i="20" s="1"/>
  <c r="F215" i="20"/>
  <c r="H215" i="20" s="1"/>
  <c r="F211" i="20"/>
  <c r="H211" i="20" s="1"/>
  <c r="F210" i="20"/>
  <c r="H210" i="20" s="1"/>
  <c r="F206" i="20"/>
  <c r="H206" i="20" s="1"/>
  <c r="F205" i="20"/>
  <c r="H205" i="20" s="1"/>
  <c r="F204" i="20"/>
  <c r="H204" i="20" s="1"/>
  <c r="F200" i="20"/>
  <c r="H200" i="20" s="1"/>
  <c r="F199" i="20"/>
  <c r="H199" i="20" s="1"/>
  <c r="F195" i="20"/>
  <c r="H195" i="20" s="1"/>
  <c r="F194" i="20"/>
  <c r="H194" i="20" s="1"/>
  <c r="F190" i="20"/>
  <c r="H190" i="20" s="1"/>
  <c r="F189" i="20"/>
  <c r="H189" i="20" s="1"/>
  <c r="F185" i="20"/>
  <c r="H185" i="20" s="1"/>
  <c r="F184" i="20"/>
  <c r="H184" i="20" s="1"/>
  <c r="F180" i="20"/>
  <c r="H180" i="20" s="1"/>
  <c r="F179" i="20"/>
  <c r="H179" i="20" s="1"/>
  <c r="F171" i="20"/>
  <c r="H171" i="20" s="1"/>
  <c r="F170" i="20"/>
  <c r="H170" i="20" s="1"/>
  <c r="F167" i="20"/>
  <c r="H167" i="20" s="1"/>
  <c r="F166" i="20"/>
  <c r="H166" i="20" s="1"/>
  <c r="F165" i="20"/>
  <c r="H165" i="20" s="1"/>
  <c r="F164" i="20"/>
  <c r="H164" i="20" s="1"/>
  <c r="F163" i="20"/>
  <c r="H163" i="20" s="1"/>
  <c r="F162" i="20"/>
  <c r="H162" i="20" s="1"/>
  <c r="F161" i="20"/>
  <c r="H161" i="20" s="1"/>
  <c r="F158" i="20"/>
  <c r="H158" i="20" s="1"/>
  <c r="F157" i="20"/>
  <c r="H157" i="20" s="1"/>
  <c r="F153" i="20"/>
  <c r="H153" i="20" s="1"/>
  <c r="F152" i="20"/>
  <c r="H152" i="20" s="1"/>
  <c r="F151" i="20"/>
  <c r="H151" i="20" s="1"/>
  <c r="F150" i="20"/>
  <c r="H150" i="20" s="1"/>
  <c r="F146" i="20"/>
  <c r="H146" i="20" s="1"/>
  <c r="F145" i="20"/>
  <c r="H145" i="20" s="1"/>
  <c r="F144" i="20"/>
  <c r="H144" i="20" s="1"/>
  <c r="F140" i="20"/>
  <c r="H140" i="20" s="1"/>
  <c r="F139" i="20"/>
  <c r="H139" i="20" s="1"/>
  <c r="F135" i="20"/>
  <c r="H135" i="20" s="1"/>
  <c r="F134" i="20"/>
  <c r="H134" i="20" s="1"/>
  <c r="F133" i="20"/>
  <c r="H133" i="20" s="1"/>
  <c r="F129" i="20"/>
  <c r="H129" i="20" s="1"/>
  <c r="F128" i="20"/>
  <c r="H128" i="20" s="1"/>
  <c r="F124" i="20"/>
  <c r="H124" i="20" s="1"/>
  <c r="F123" i="20"/>
  <c r="H123" i="20" s="1"/>
  <c r="F122" i="20"/>
  <c r="H122" i="20" s="1"/>
  <c r="F118" i="20"/>
  <c r="H118" i="20" s="1"/>
  <c r="F117" i="20"/>
  <c r="H117" i="20" s="1"/>
  <c r="F113" i="20"/>
  <c r="H113" i="20" s="1"/>
  <c r="F112" i="20"/>
  <c r="H112" i="20" s="1"/>
  <c r="F111" i="20"/>
  <c r="H111" i="20" s="1"/>
  <c r="F107" i="20"/>
  <c r="H107" i="20" s="1"/>
  <c r="F106" i="20"/>
  <c r="H106" i="20" s="1"/>
  <c r="F105" i="20"/>
  <c r="H105" i="20" s="1"/>
  <c r="F101" i="20"/>
  <c r="H101" i="20" s="1"/>
  <c r="F100" i="20"/>
  <c r="H100" i="20" s="1"/>
  <c r="F96" i="20"/>
  <c r="H96" i="20" s="1"/>
  <c r="F95" i="20"/>
  <c r="H95" i="20" s="1"/>
  <c r="F91" i="20"/>
  <c r="H91" i="20" s="1"/>
  <c r="F90" i="20"/>
  <c r="H90" i="20" s="1"/>
  <c r="F86" i="20"/>
  <c r="H86" i="20" s="1"/>
  <c r="F85" i="20"/>
  <c r="H85" i="20" s="1"/>
  <c r="F81" i="20"/>
  <c r="H81" i="20" s="1"/>
  <c r="F80" i="20"/>
  <c r="H80" i="20" s="1"/>
  <c r="F76" i="20"/>
  <c r="H76" i="20" s="1"/>
  <c r="F75" i="20"/>
  <c r="H75" i="20" s="1"/>
  <c r="F71" i="20"/>
  <c r="H71" i="20" s="1"/>
  <c r="F70" i="20"/>
  <c r="H70" i="20" s="1"/>
  <c r="F62" i="20"/>
  <c r="H62" i="20" s="1"/>
  <c r="F61" i="20"/>
  <c r="H61" i="20" s="1"/>
  <c r="F58" i="20"/>
  <c r="H58" i="20" s="1"/>
  <c r="F57" i="20"/>
  <c r="H57" i="20" s="1"/>
  <c r="F56" i="20"/>
  <c r="H56" i="20" s="1"/>
  <c r="F53" i="20"/>
  <c r="H53" i="20" s="1"/>
  <c r="F52" i="20"/>
  <c r="H52" i="20" s="1"/>
  <c r="F48" i="20"/>
  <c r="H48" i="20" s="1"/>
  <c r="F47" i="20"/>
  <c r="H47" i="20" s="1"/>
  <c r="F43" i="20"/>
  <c r="H43" i="20" s="1"/>
  <c r="F42" i="20"/>
  <c r="H42" i="20" s="1"/>
  <c r="F41" i="20"/>
  <c r="H41" i="20" s="1"/>
  <c r="F37" i="20"/>
  <c r="H37" i="20" s="1"/>
  <c r="F36" i="20"/>
  <c r="H36" i="20" s="1"/>
  <c r="F32" i="20"/>
  <c r="H32" i="20" s="1"/>
  <c r="F31" i="20"/>
  <c r="H31" i="20" s="1"/>
  <c r="F27" i="20"/>
  <c r="H27" i="20" s="1"/>
  <c r="F26" i="20"/>
  <c r="H26" i="20" s="1"/>
  <c r="F22" i="20"/>
  <c r="H22" i="20" s="1"/>
  <c r="F21" i="20"/>
  <c r="H21" i="20" s="1"/>
  <c r="O42" i="20" l="1"/>
  <c r="M42" i="20"/>
  <c r="K42" i="20"/>
  <c r="K134" i="20"/>
  <c r="M134" i="20"/>
  <c r="M205" i="20"/>
  <c r="K205" i="20"/>
  <c r="M85" i="20"/>
  <c r="K85" i="20"/>
  <c r="M123" i="20"/>
  <c r="K123" i="20"/>
  <c r="M221" i="20"/>
  <c r="K221" i="20"/>
  <c r="M151" i="20"/>
  <c r="K151" i="20"/>
  <c r="M47" i="20"/>
  <c r="K47" i="20"/>
  <c r="K112" i="20"/>
  <c r="M112" i="20"/>
  <c r="M227" i="20"/>
  <c r="K227" i="20"/>
  <c r="M184" i="20"/>
  <c r="K184" i="20"/>
  <c r="M194" i="20"/>
  <c r="K194" i="20"/>
  <c r="M26" i="20"/>
  <c r="K26" i="20"/>
  <c r="M216" i="20"/>
  <c r="K216" i="20"/>
  <c r="O106" i="20"/>
  <c r="M106" i="20"/>
  <c r="K106" i="20"/>
  <c r="M146" i="20"/>
  <c r="K146" i="20"/>
  <c r="O153" i="20"/>
  <c r="M153" i="20"/>
  <c r="K153" i="20"/>
  <c r="M140" i="20"/>
  <c r="K140" i="20"/>
  <c r="M158" i="20"/>
  <c r="K158" i="20"/>
  <c r="M107" i="20"/>
  <c r="K107" i="20"/>
  <c r="M135" i="20"/>
  <c r="K135" i="20"/>
  <c r="M206" i="20"/>
  <c r="K206" i="20"/>
  <c r="O43" i="20"/>
  <c r="M43" i="20"/>
  <c r="K43" i="20"/>
  <c r="M96" i="20"/>
  <c r="K96" i="20"/>
  <c r="O32" i="20"/>
  <c r="M32" i="20"/>
  <c r="K32" i="20"/>
  <c r="M76" i="20"/>
  <c r="K76" i="20"/>
  <c r="M86" i="20"/>
  <c r="K86" i="20"/>
  <c r="M124" i="20"/>
  <c r="K124" i="20"/>
  <c r="M222" i="20"/>
  <c r="K222" i="20"/>
  <c r="M180" i="20"/>
  <c r="K180" i="20"/>
  <c r="M190" i="20"/>
  <c r="K190" i="20"/>
  <c r="M48" i="20"/>
  <c r="K48" i="20"/>
  <c r="K113" i="20"/>
  <c r="M113" i="20"/>
  <c r="M211" i="20"/>
  <c r="K211" i="20"/>
  <c r="K22" i="20"/>
  <c r="M22" i="20"/>
  <c r="M101" i="20"/>
  <c r="K101" i="20"/>
  <c r="M37" i="20"/>
  <c r="K37" i="20"/>
  <c r="O129" i="20"/>
  <c r="M129" i="20"/>
  <c r="K129" i="20"/>
  <c r="M200" i="20"/>
  <c r="K200" i="20"/>
  <c r="M228" i="20"/>
  <c r="K228" i="20"/>
  <c r="K71" i="20"/>
  <c r="M71" i="20"/>
  <c r="M81" i="20"/>
  <c r="K81" i="20"/>
  <c r="M91" i="20"/>
  <c r="K91" i="20"/>
  <c r="M53" i="20"/>
  <c r="K53" i="20"/>
  <c r="M118" i="20"/>
  <c r="K118" i="20"/>
  <c r="M27" i="20"/>
  <c r="K27" i="20"/>
  <c r="M185" i="20"/>
  <c r="K185" i="20"/>
  <c r="O195" i="20"/>
  <c r="M195" i="20"/>
  <c r="K195" i="20"/>
  <c r="M217" i="20"/>
  <c r="K217" i="20"/>
  <c r="M145" i="20"/>
  <c r="K145" i="20"/>
  <c r="O56" i="20"/>
  <c r="M56" i="20"/>
  <c r="K56" i="20"/>
  <c r="M165" i="20"/>
  <c r="K165" i="20"/>
  <c r="O161" i="20"/>
  <c r="M161" i="20"/>
  <c r="K161" i="20"/>
  <c r="M231" i="20"/>
  <c r="K231" i="20"/>
  <c r="O36" i="20"/>
  <c r="M36" i="20"/>
  <c r="K36" i="20"/>
  <c r="M80" i="20"/>
  <c r="K80" i="20"/>
  <c r="M100" i="20"/>
  <c r="K100" i="20"/>
  <c r="M150" i="20"/>
  <c r="K150" i="20"/>
  <c r="M167" i="20"/>
  <c r="K167" i="20"/>
  <c r="M57" i="20"/>
  <c r="K57" i="20"/>
  <c r="M170" i="20"/>
  <c r="K170" i="20"/>
  <c r="M199" i="20"/>
  <c r="K199" i="20"/>
  <c r="O58" i="20"/>
  <c r="M58" i="20"/>
  <c r="K58" i="20"/>
  <c r="O128" i="20"/>
  <c r="M128" i="20"/>
  <c r="K128" i="20"/>
  <c r="M226" i="20"/>
  <c r="K226" i="20"/>
  <c r="M232" i="20"/>
  <c r="K232" i="20"/>
  <c r="O61" i="20"/>
  <c r="M61" i="20"/>
  <c r="K61" i="20"/>
  <c r="O75" i="20"/>
  <c r="M75" i="20"/>
  <c r="K75" i="20"/>
  <c r="O117" i="20"/>
  <c r="M117" i="20"/>
  <c r="K117" i="20"/>
  <c r="K233" i="20"/>
  <c r="M233" i="20"/>
  <c r="M62" i="20"/>
  <c r="K62" i="20"/>
  <c r="M215" i="20"/>
  <c r="K215" i="20"/>
  <c r="K105" i="20"/>
  <c r="M105" i="20"/>
  <c r="M234" i="20"/>
  <c r="K234" i="20"/>
  <c r="K52" i="20"/>
  <c r="M52" i="20"/>
  <c r="K204" i="20"/>
  <c r="M204" i="20"/>
  <c r="K90" i="20"/>
  <c r="M90" i="20"/>
  <c r="M95" i="20"/>
  <c r="K95" i="20"/>
  <c r="M144" i="20"/>
  <c r="K144" i="20"/>
  <c r="M157" i="20"/>
  <c r="K157" i="20"/>
  <c r="M162" i="20"/>
  <c r="K162" i="20"/>
  <c r="K179" i="20"/>
  <c r="M179" i="20"/>
  <c r="M139" i="20"/>
  <c r="K139" i="20"/>
  <c r="K133" i="20"/>
  <c r="M133" i="20"/>
  <c r="M189" i="20"/>
  <c r="K189" i="20"/>
  <c r="M171" i="20"/>
  <c r="K171" i="20"/>
  <c r="O163" i="20"/>
  <c r="M163" i="20"/>
  <c r="K163" i="20"/>
  <c r="O31" i="20"/>
  <c r="M31" i="20"/>
  <c r="K31" i="20"/>
  <c r="M122" i="20"/>
  <c r="K122" i="20"/>
  <c r="M70" i="20"/>
  <c r="K70" i="20"/>
  <c r="M164" i="20"/>
  <c r="K164" i="20"/>
  <c r="M41" i="20"/>
  <c r="K41" i="20"/>
  <c r="K111" i="20"/>
  <c r="M111" i="20"/>
  <c r="K21" i="20"/>
  <c r="M21" i="20"/>
  <c r="M166" i="20"/>
  <c r="K166" i="20"/>
  <c r="K210" i="20"/>
  <c r="M210" i="20"/>
  <c r="O150" i="20"/>
  <c r="M152" i="20"/>
  <c r="K152" i="20"/>
  <c r="O118" i="20"/>
  <c r="O107" i="20"/>
  <c r="O152" i="20"/>
  <c r="O226" i="20"/>
  <c r="O140" i="20"/>
  <c r="O96" i="20"/>
  <c r="O227" i="20"/>
  <c r="O80" i="20"/>
  <c r="O184" i="20"/>
  <c r="O86" i="20"/>
  <c r="O100" i="20"/>
  <c r="O26" i="20"/>
  <c r="O47" i="20"/>
  <c r="O27" i="20"/>
  <c r="O37" i="20"/>
  <c r="O48" i="20"/>
  <c r="O53" i="20"/>
  <c r="O57" i="20"/>
  <c r="O133" i="20"/>
  <c r="O21" i="20"/>
  <c r="O22" i="20"/>
  <c r="O41" i="20"/>
  <c r="O52" i="20"/>
  <c r="O62" i="20"/>
  <c r="O76" i="20"/>
  <c r="O95" i="20"/>
  <c r="O111" i="20"/>
  <c r="O91" i="20"/>
  <c r="O101" i="20"/>
  <c r="O105" i="20"/>
  <c r="O71" i="20"/>
  <c r="O85" i="20"/>
  <c r="O122" i="20"/>
  <c r="O124" i="20"/>
  <c r="O139" i="20"/>
  <c r="O70" i="20"/>
  <c r="O81" i="20"/>
  <c r="O90" i="20"/>
  <c r="O112" i="20"/>
  <c r="O113" i="20"/>
  <c r="O123" i="20"/>
  <c r="O134" i="20"/>
  <c r="O166" i="20"/>
  <c r="O170" i="20"/>
  <c r="O189" i="20"/>
  <c r="O204" i="20"/>
  <c r="O215" i="20"/>
  <c r="O135" i="20"/>
  <c r="O167" i="20"/>
  <c r="O171" i="20"/>
  <c r="O180" i="20"/>
  <c r="O205" i="20"/>
  <c r="O216" i="20"/>
  <c r="O179" i="20"/>
  <c r="O144" i="20"/>
  <c r="O145" i="20"/>
  <c r="O157" i="20"/>
  <c r="O165" i="20"/>
  <c r="O190" i="20"/>
  <c r="O206" i="20"/>
  <c r="O217" i="20"/>
  <c r="O146" i="20"/>
  <c r="O158" i="20"/>
  <c r="O185" i="20"/>
  <c r="O194" i="20"/>
  <c r="O199" i="20"/>
  <c r="O200" i="20"/>
  <c r="O210" i="20"/>
  <c r="O211" i="20"/>
  <c r="O221" i="20"/>
  <c r="O222" i="20"/>
  <c r="O151" i="20"/>
  <c r="O162" i="20"/>
  <c r="O164" i="20"/>
  <c r="O228" i="20"/>
  <c r="O231" i="20"/>
  <c r="O232" i="20"/>
  <c r="O233" i="20"/>
  <c r="O234" i="20"/>
  <c r="P13" i="20" l="1"/>
  <c r="D7" i="21" s="1"/>
  <c r="H11" i="20" l="1"/>
  <c r="H10" i="20"/>
  <c r="O11" i="20" l="1"/>
  <c r="O10" i="20"/>
  <c r="A9" i="20" l="1"/>
  <c r="A10" i="20" l="1"/>
  <c r="A11" i="20" s="1"/>
  <c r="H9" i="20"/>
  <c r="O9" i="20" s="1"/>
  <c r="P7" i="20" s="1"/>
  <c r="O240" i="20" l="1"/>
  <c r="A14" i="21"/>
  <c r="A13" i="21"/>
  <c r="A8" i="21"/>
  <c r="D6" i="21" l="1"/>
  <c r="D9" i="21" s="1"/>
  <c r="D10" i="21" s="1"/>
  <c r="D11" i="21" s="1"/>
  <c r="O241" i="20"/>
  <c r="O242" i="20" l="1"/>
  <c r="P240" i="20" s="1"/>
  <c r="P241" i="20" l="1"/>
  <c r="P242" i="20" s="1"/>
  <c r="A21" i="20" l="1"/>
  <c r="A22" i="20" s="1"/>
  <c r="A26" i="20" s="1"/>
  <c r="A27" i="20" s="1"/>
  <c r="A31" i="20" s="1"/>
  <c r="A32" i="20" s="1"/>
  <c r="A36" i="20" s="1"/>
  <c r="A37" i="20" s="1"/>
  <c r="A41" i="20" s="1"/>
  <c r="A42" i="20" s="1"/>
  <c r="A43" i="20" s="1"/>
  <c r="A47" i="20" s="1"/>
  <c r="A48" i="20" s="1"/>
  <c r="A52" i="20" s="1"/>
  <c r="A53" i="20" s="1"/>
  <c r="A56" i="20" l="1"/>
  <c r="A57" i="20" s="1"/>
  <c r="A58" i="20" s="1"/>
  <c r="A61" i="20" s="1"/>
  <c r="A62" i="20" s="1"/>
  <c r="A70" i="20" s="1"/>
  <c r="A71" i="20" s="1"/>
  <c r="A75" i="20" s="1"/>
  <c r="A76" i="20" s="1"/>
  <c r="A80" i="20" s="1"/>
  <c r="A81" i="20" s="1"/>
  <c r="A85" i="20" s="1"/>
  <c r="A86" i="20" s="1"/>
  <c r="A90" i="20" s="1"/>
  <c r="A91" i="20" s="1"/>
  <c r="A95" i="20" s="1"/>
  <c r="A96" i="20" s="1"/>
  <c r="A100" i="20" s="1"/>
  <c r="A101" i="20" s="1"/>
  <c r="A105" i="20" s="1"/>
  <c r="A106" i="20" s="1"/>
  <c r="A107" i="20" s="1"/>
  <c r="A111" i="20" s="1"/>
  <c r="A112" i="20" s="1"/>
  <c r="A113" i="20" s="1"/>
  <c r="A117" i="20" s="1"/>
  <c r="A118" i="20" s="1"/>
  <c r="A122" i="20" s="1"/>
  <c r="A123" i="20" s="1"/>
  <c r="A124" i="20" s="1"/>
  <c r="A128" i="20" s="1"/>
  <c r="A129" i="20" s="1"/>
  <c r="A133" i="20" s="1"/>
  <c r="A134" i="20" s="1"/>
  <c r="A135" i="20" s="1"/>
  <c r="A139" i="20" s="1"/>
  <c r="A140" i="20" s="1"/>
  <c r="A144" i="20" s="1"/>
  <c r="A145" i="20" s="1"/>
  <c r="A146" i="20" s="1"/>
  <c r="A150" i="20" s="1"/>
  <c r="A151" i="20" s="1"/>
  <c r="A152" i="20" s="1"/>
  <c r="A153" i="20" s="1"/>
  <c r="A157" i="20" s="1"/>
  <c r="A158" i="20" s="1"/>
  <c r="A161" i="20" s="1"/>
  <c r="A162" i="20" s="1"/>
  <c r="A163" i="20" s="1"/>
  <c r="A164" i="20" s="1"/>
  <c r="A165" i="20" s="1"/>
  <c r="A166" i="20" s="1"/>
  <c r="A167" i="20" s="1"/>
  <c r="A170" i="20" s="1"/>
  <c r="A171" i="20" s="1"/>
  <c r="A179" i="20" s="1"/>
  <c r="A180" i="20" s="1"/>
  <c r="A184" i="20" s="1"/>
  <c r="A185" i="20" s="1"/>
  <c r="A189" i="20" s="1"/>
  <c r="A190" i="20" s="1"/>
  <c r="A194" i="20" s="1"/>
  <c r="A195" i="20" s="1"/>
  <c r="A199" i="20" s="1"/>
  <c r="A200" i="20" s="1"/>
  <c r="A204" i="20" s="1"/>
  <c r="A205" i="20" s="1"/>
  <c r="A206" i="20" s="1"/>
  <c r="A210" i="20" s="1"/>
  <c r="A211" i="20" s="1"/>
  <c r="A215" i="20" s="1"/>
  <c r="A216" i="20" s="1"/>
  <c r="A217" i="20" s="1"/>
  <c r="A221" i="20" s="1"/>
  <c r="A222" i="20" s="1"/>
  <c r="A226" i="20" s="1"/>
  <c r="A227" i="20" s="1"/>
  <c r="A228" i="20" s="1"/>
  <c r="A231" i="20" l="1"/>
  <c r="A232" i="20" l="1"/>
  <c r="A233" i="20" s="1"/>
  <c r="A234" i="20" l="1"/>
  <c r="A236" i="20" s="1"/>
  <c r="A237" i="20" s="1"/>
  <c r="A238" i="20" l="1"/>
</calcChain>
</file>

<file path=xl/sharedStrings.xml><?xml version="1.0" encoding="utf-8"?>
<sst xmlns="http://schemas.openxmlformats.org/spreadsheetml/2006/main" count="481" uniqueCount="99">
  <si>
    <t>DESCRIPTION</t>
  </si>
  <si>
    <t>UNIT COST</t>
  </si>
  <si>
    <t>SUB TOTAL</t>
  </si>
  <si>
    <t>SR #</t>
  </si>
  <si>
    <t>QTY WITH
WASTAGE</t>
  </si>
  <si>
    <t>UNIT OF
MEASURMENT</t>
  </si>
  <si>
    <t>TOTAL ITEM
COST</t>
  </si>
  <si>
    <t>TOTAL TRADE
COST</t>
  </si>
  <si>
    <t>TOTAL BID</t>
  </si>
  <si>
    <t>OVERHEAD &amp; PROFIT (25%)</t>
  </si>
  <si>
    <t>CSI SECT</t>
  </si>
  <si>
    <t>QTY.</t>
  </si>
  <si>
    <t>WASTAGE</t>
  </si>
  <si>
    <t>DIV. 01</t>
  </si>
  <si>
    <t>GENERAL REQUIREMENTS</t>
  </si>
  <si>
    <t>CSI DIV.</t>
  </si>
  <si>
    <t>TOTAL TRADE COST</t>
  </si>
  <si>
    <t>REMARKS</t>
  </si>
  <si>
    <t>DIV.01</t>
  </si>
  <si>
    <t>GENERAL CONDITIONS</t>
  </si>
  <si>
    <t>SUBTOTAL</t>
  </si>
  <si>
    <t>OVERHEAD &amp; PROFIT - 25%</t>
  </si>
  <si>
    <t>EXCLUSIONS</t>
  </si>
  <si>
    <t>ALL ITEMS NOT MENTIONED ABOVE ARE EXCLUDED</t>
  </si>
  <si>
    <t>LS</t>
  </si>
  <si>
    <t>SF</t>
  </si>
  <si>
    <t>LF</t>
  </si>
  <si>
    <t>UNIT LABOR COST</t>
  </si>
  <si>
    <t>TOTAL LABOR COST</t>
  </si>
  <si>
    <t>UNIT MATERIAL COST</t>
  </si>
  <si>
    <t>TOTAL MATERIAL COST</t>
  </si>
  <si>
    <t>EA</t>
  </si>
  <si>
    <t>REFERENCE SHEET</t>
  </si>
  <si>
    <t>DETAIL SHEET</t>
  </si>
  <si>
    <t>Allowances</t>
  </si>
  <si>
    <t>Mobilization</t>
  </si>
  <si>
    <t>LBS</t>
  </si>
  <si>
    <t>GROUND FLOOR</t>
  </si>
  <si>
    <t>2ND FLOOR</t>
  </si>
  <si>
    <t>BASEMENT FLOOR</t>
  </si>
  <si>
    <t>DIV. 09</t>
  </si>
  <si>
    <t>FINISHES</t>
  </si>
  <si>
    <t>DRYWALLS</t>
  </si>
  <si>
    <t>FURRING WALLS - (2"X6")</t>
  </si>
  <si>
    <t>A2.1A</t>
  </si>
  <si>
    <t>A2.1A, A8.2, A5.0</t>
  </si>
  <si>
    <t>5/8" Type X Gypsum Wall Board - (4'X8' ea.) - One Side</t>
  </si>
  <si>
    <t>Acoustic Sealant</t>
  </si>
  <si>
    <t>FURRING WALLS - (2"X6") - ONE SIDE MOISTURE RESISTANT</t>
  </si>
  <si>
    <t>5/8" Cement Board Or Tile Backer Board - (4'X8' ea.) - One Side</t>
  </si>
  <si>
    <t>FURRING WALLS - (2"X10")</t>
  </si>
  <si>
    <t>INTERIOR WALLS - (2"X4")</t>
  </si>
  <si>
    <t>5/8" Type X Gypsum Wall Board - (4'X8' ea.) - Both Side</t>
  </si>
  <si>
    <t>R-13 Batt Insulation</t>
  </si>
  <si>
    <t>INTERIOR WALLS - (2"X4") - ONE SIDE WEATHER RESISTANT</t>
  </si>
  <si>
    <t>INTERIOR WALLS - (2"X4") - BOTH SIDE WEATHER RESISTANT</t>
  </si>
  <si>
    <t>5/8" Cement Board Or Tile Backer Board - (4'X8' ea.) - Both Side</t>
  </si>
  <si>
    <t>INTERIOR WALLS - (2"X6")</t>
  </si>
  <si>
    <t>INTERIOR WALLS - (2"X6") - DOUBLE STUD WALL</t>
  </si>
  <si>
    <t>A2.1B</t>
  </si>
  <si>
    <t>A2.1B, A8.2, A5.0</t>
  </si>
  <si>
    <t>CEILING</t>
  </si>
  <si>
    <t>A2.3A</t>
  </si>
  <si>
    <t>5/8" Moisture Resistant Type "X" Gypsum Board Ceiling</t>
  </si>
  <si>
    <t>5/8" Type "X" Gypsum Board Ceiling</t>
  </si>
  <si>
    <t>5/8" Type "X" Gypsum Board Ceiling @ Underside Of Stairs</t>
  </si>
  <si>
    <t>CEILING SOFFITS</t>
  </si>
  <si>
    <r>
      <t xml:space="preserve">5/8" Type "X" Gypsum Board Ceiling Soffit - </t>
    </r>
    <r>
      <rPr>
        <sz val="11"/>
        <color rgb="FFFF0000"/>
        <rFont val="Calibri"/>
        <family val="2"/>
        <scheme val="minor"/>
      </rPr>
      <t>(4" H)</t>
    </r>
  </si>
  <si>
    <r>
      <t xml:space="preserve">5/8" Type "X" Gypsum Board Ceiling Soffit - </t>
    </r>
    <r>
      <rPr>
        <sz val="11"/>
        <color rgb="FFFF0000"/>
        <rFont val="Calibri"/>
        <family val="2"/>
        <scheme val="minor"/>
      </rPr>
      <t>(6" H)</t>
    </r>
  </si>
  <si>
    <t>EXTERIOR WALLS - (2"X4")</t>
  </si>
  <si>
    <t>15/32" Structural 1 Plywood Sheathing - (4'X8' ea.)</t>
  </si>
  <si>
    <t>EXTERIOR WALLS - (2"X6")</t>
  </si>
  <si>
    <t>EXTERIOR WALLS - (2"X6") - ONE SIDE MOISTURE RESISTANT</t>
  </si>
  <si>
    <t>5/8" Type X Gypsum Wall Board - (4'X8' ea.)</t>
  </si>
  <si>
    <t>5/8" Type X Gypsum Wall Board - (4'X8' ea.) - Both Sides</t>
  </si>
  <si>
    <t>INTERIOR WALLS - (2"X6") - ONE SIDE WEATHER RESISTANT</t>
  </si>
  <si>
    <t xml:space="preserve">INTERIOR WALLS - (2"X4") - 1 HOUR RATED </t>
  </si>
  <si>
    <r>
      <t>5/8" Type X Gypsum Wall Board - (4'X8' ea.)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- Fire Rated</t>
    </r>
  </si>
  <si>
    <r>
      <t>Acoustic Sealant</t>
    </r>
    <r>
      <rPr>
        <b/>
        <sz val="11"/>
        <rFont val="Calibri"/>
        <family val="2"/>
        <scheme val="minor"/>
      </rPr>
      <t xml:space="preserve"> - Fire Rated</t>
    </r>
  </si>
  <si>
    <t xml:space="preserve">INTERIOR WALLS - (2"X6") - 1 HOUR RATED </t>
  </si>
  <si>
    <t>INTERIOR WALLS - (2"X6") - 1 HOUR RATED - ONE SIDE WEATHER RESISTANT</t>
  </si>
  <si>
    <r>
      <t xml:space="preserve">5/8" Cement Board Or Tile Backer Board - (4'X8' ea.) - </t>
    </r>
    <r>
      <rPr>
        <b/>
        <sz val="11"/>
        <rFont val="Calibri"/>
        <family val="2"/>
        <scheme val="minor"/>
      </rPr>
      <t>Fire Rated</t>
    </r>
  </si>
  <si>
    <t>A2.3B</t>
  </si>
  <si>
    <t>5/8" Type "X" Gypsum Board Ceiling @ Garage</t>
  </si>
  <si>
    <t>5/8" Moisture Resistant Type "X" Gypsum Board Vaulted Ceiling w/ Slop: 2:12</t>
  </si>
  <si>
    <t>5/8" Type "X" Gypsum Board Vaulted Ceiling w/ Slop: 1 1/2:12</t>
  </si>
  <si>
    <t>5/8" Type "X" Gypsum Board Vaulted Ceiling w/ Slop: 2:12</t>
  </si>
  <si>
    <t>5/8" Type "X" Gypsum Board Ceiling Soffit - (4" H)</t>
  </si>
  <si>
    <t>5/8" Type "X" Gypsum Board Ceiling Soffit - (6" H)</t>
  </si>
  <si>
    <t>A2.1C</t>
  </si>
  <si>
    <t>A2.1C, A8.2, A5.0</t>
  </si>
  <si>
    <t>A2.3C</t>
  </si>
  <si>
    <t>500' Tape Roll</t>
  </si>
  <si>
    <t>Rolls</t>
  </si>
  <si>
    <t>Mudding</t>
  </si>
  <si>
    <t>Gallons</t>
  </si>
  <si>
    <t>Screws</t>
  </si>
  <si>
    <t>PERMITS &amp; SITE SUPERVISION FEE</t>
  </si>
  <si>
    <t>www.Iconestimating.com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</si>
</sst>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67" formatCode="0.0"/>
    <numFmt numFmtId="168" formatCode="_(* #,##0.0_);_(* \(#,##0.0\);_(* &quot;-&quot;_);_(@_)"/>
    <numFmt numFmtId="169" formatCode="\+\1\ \(00\)\ 000\-0000"/>
  </numFmts>
  <fonts count="52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rgb="FF92D05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theme="0"/>
      <name val="Verdana"/>
      <family val="2"/>
    </font>
    <font>
      <u/>
      <sz val="12"/>
      <color theme="10"/>
      <name val="Arial"/>
      <family val="2"/>
    </font>
    <font>
      <b/>
      <u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26" fillId="0" borderId="0"/>
    <xf numFmtId="0" fontId="8" fillId="0" borderId="0"/>
    <xf numFmtId="0" fontId="27" fillId="0" borderId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5" fillId="0" borderId="0"/>
    <xf numFmtId="0" fontId="5" fillId="0" borderId="0"/>
    <xf numFmtId="44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47" fillId="0" borderId="0" applyNumberFormat="0" applyFill="0" applyBorder="0" applyAlignment="0" applyProtection="0"/>
  </cellStyleXfs>
  <cellXfs count="116">
    <xf numFmtId="0" fontId="0" fillId="0" borderId="0" xfId="0"/>
    <xf numFmtId="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3" fillId="0" borderId="0" xfId="0" applyNumberFormat="1" applyFont="1" applyAlignment="1">
      <alignment horizontal="right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14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164" fontId="28" fillId="0" borderId="10" xfId="0" applyNumberFormat="1" applyFont="1" applyBorder="1" applyAlignment="1">
      <alignment horizontal="center" vertical="center"/>
    </xf>
    <xf numFmtId="42" fontId="29" fillId="0" borderId="10" xfId="0" applyNumberFormat="1" applyFont="1" applyBorder="1" applyAlignment="1">
      <alignment vertical="center"/>
    </xf>
    <xf numFmtId="42" fontId="29" fillId="0" borderId="15" xfId="0" applyNumberFormat="1" applyFont="1" applyBorder="1" applyAlignment="1">
      <alignment vertical="center"/>
    </xf>
    <xf numFmtId="9" fontId="29" fillId="0" borderId="1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left" vertical="center"/>
    </xf>
    <xf numFmtId="1" fontId="33" fillId="0" borderId="16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165" fontId="32" fillId="0" borderId="14" xfId="0" applyNumberFormat="1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44" fontId="33" fillId="0" borderId="0" xfId="94" applyFont="1" applyBorder="1" applyAlignment="1">
      <alignment vertical="center" wrapText="1"/>
    </xf>
    <xf numFmtId="0" fontId="33" fillId="0" borderId="19" xfId="0" applyFont="1" applyBorder="1" applyAlignment="1">
      <alignment horizontal="center" vertical="center"/>
    </xf>
    <xf numFmtId="44" fontId="33" fillId="0" borderId="0" xfId="94" applyFont="1" applyBorder="1" applyAlignment="1">
      <alignment vertical="center"/>
    </xf>
    <xf numFmtId="0" fontId="32" fillId="0" borderId="20" xfId="0" applyFont="1" applyBorder="1" applyAlignment="1">
      <alignment vertical="center"/>
    </xf>
    <xf numFmtId="44" fontId="32" fillId="0" borderId="20" xfId="94" applyFont="1" applyBorder="1" applyAlignment="1">
      <alignment vertical="center"/>
    </xf>
    <xf numFmtId="0" fontId="33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1" fontId="33" fillId="0" borderId="14" xfId="0" applyNumberFormat="1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9" fillId="0" borderId="12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44" fontId="3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4" fontId="38" fillId="0" borderId="0" xfId="0" applyNumberFormat="1" applyFont="1" applyAlignment="1">
      <alignment vertical="center"/>
    </xf>
    <xf numFmtId="0" fontId="32" fillId="0" borderId="0" xfId="0" applyFont="1" applyAlignment="1">
      <alignment vertical="center" wrapText="1"/>
    </xf>
    <xf numFmtId="0" fontId="33" fillId="0" borderId="14" xfId="0" applyFont="1" applyBorder="1"/>
    <xf numFmtId="0" fontId="29" fillId="24" borderId="0" xfId="0" applyFont="1" applyFill="1" applyAlignment="1">
      <alignment horizontal="center" vertical="center"/>
    </xf>
    <xf numFmtId="0" fontId="29" fillId="25" borderId="0" xfId="0" applyFont="1" applyFill="1" applyAlignment="1">
      <alignment horizontal="center" vertical="center"/>
    </xf>
    <xf numFmtId="0" fontId="29" fillId="25" borderId="0" xfId="0" applyFont="1" applyFill="1" applyAlignment="1">
      <alignment vertical="center" wrapText="1"/>
    </xf>
    <xf numFmtId="0" fontId="42" fillId="26" borderId="0" xfId="0" applyFont="1" applyFill="1" applyAlignment="1">
      <alignment horizontal="center" vertical="center"/>
    </xf>
    <xf numFmtId="0" fontId="42" fillId="26" borderId="0" xfId="0" applyFont="1" applyFill="1" applyAlignment="1">
      <alignment vertical="center" wrapText="1"/>
    </xf>
    <xf numFmtId="0" fontId="33" fillId="0" borderId="21" xfId="0" applyFont="1" applyBorder="1" applyAlignment="1">
      <alignment vertical="center"/>
    </xf>
    <xf numFmtId="0" fontId="29" fillId="24" borderId="0" xfId="0" applyFont="1" applyFill="1" applyAlignment="1">
      <alignment vertical="center" wrapText="1"/>
    </xf>
    <xf numFmtId="41" fontId="33" fillId="0" borderId="0" xfId="0" applyNumberFormat="1" applyFont="1" applyAlignment="1">
      <alignment vertical="center"/>
    </xf>
    <xf numFmtId="41" fontId="28" fillId="0" borderId="10" xfId="0" applyNumberFormat="1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167" fontId="33" fillId="0" borderId="0" xfId="0" applyNumberFormat="1" applyFont="1" applyAlignment="1">
      <alignment vertical="center"/>
    </xf>
    <xf numFmtId="41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19" xfId="0" applyFont="1" applyBorder="1" applyAlignment="1">
      <alignment horizontal="center" vertical="center"/>
    </xf>
    <xf numFmtId="0" fontId="28" fillId="0" borderId="14" xfId="0" applyFont="1" applyBorder="1" applyAlignment="1">
      <alignment vertical="center"/>
    </xf>
    <xf numFmtId="0" fontId="28" fillId="0" borderId="19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1" fontId="32" fillId="0" borderId="0" xfId="0" applyNumberFormat="1" applyFont="1" applyAlignment="1">
      <alignment horizontal="center" vertical="center"/>
    </xf>
    <xf numFmtId="41" fontId="32" fillId="0" borderId="0" xfId="0" applyNumberFormat="1" applyFont="1" applyAlignment="1">
      <alignment horizontal="center" vertical="center"/>
    </xf>
    <xf numFmtId="43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horizontal="right" vertical="center"/>
    </xf>
    <xf numFmtId="168" fontId="33" fillId="0" borderId="0" xfId="0" applyNumberFormat="1" applyFont="1" applyAlignment="1">
      <alignment horizontal="right" vertical="center"/>
    </xf>
    <xf numFmtId="41" fontId="32" fillId="0" borderId="0" xfId="0" applyNumberFormat="1" applyFont="1" applyAlignment="1">
      <alignment horizontal="right" vertical="center"/>
    </xf>
    <xf numFmtId="0" fontId="45" fillId="27" borderId="0" xfId="0" applyFont="1" applyFill="1" applyAlignment="1">
      <alignment horizontal="right" vertical="center" wrapText="1"/>
    </xf>
    <xf numFmtId="166" fontId="33" fillId="0" borderId="0" xfId="89" applyNumberFormat="1" applyFont="1" applyAlignment="1">
      <alignment vertical="center"/>
    </xf>
    <xf numFmtId="44" fontId="33" fillId="0" borderId="0" xfId="89" applyNumberFormat="1" applyFont="1" applyAlignment="1">
      <alignment horizontal="center" vertical="center"/>
    </xf>
    <xf numFmtId="166" fontId="33" fillId="0" borderId="0" xfId="100" applyNumberFormat="1" applyFont="1" applyAlignment="1">
      <alignment vertical="center"/>
    </xf>
    <xf numFmtId="44" fontId="33" fillId="0" borderId="0" xfId="100" applyNumberFormat="1" applyFont="1" applyAlignment="1">
      <alignment horizontal="center" vertical="center"/>
    </xf>
    <xf numFmtId="44" fontId="33" fillId="0" borderId="0" xfId="89" applyNumberFormat="1" applyFont="1" applyAlignment="1">
      <alignment vertical="center"/>
    </xf>
    <xf numFmtId="0" fontId="39" fillId="0" borderId="0" xfId="100" applyFont="1" applyAlignment="1">
      <alignment vertical="center"/>
    </xf>
    <xf numFmtId="0" fontId="30" fillId="0" borderId="24" xfId="0" applyFont="1" applyBorder="1" applyAlignment="1">
      <alignment horizontal="left" vertical="center"/>
    </xf>
    <xf numFmtId="0" fontId="40" fillId="0" borderId="17" xfId="0" applyFont="1" applyBorder="1" applyAlignment="1">
      <alignment vertical="center"/>
    </xf>
    <xf numFmtId="0" fontId="39" fillId="0" borderId="17" xfId="100" applyFont="1" applyBorder="1" applyAlignment="1">
      <alignment vertical="center"/>
    </xf>
    <xf numFmtId="41" fontId="28" fillId="0" borderId="17" xfId="0" applyNumberFormat="1" applyFont="1" applyBorder="1" applyAlignment="1">
      <alignment vertical="center"/>
    </xf>
    <xf numFmtId="0" fontId="28" fillId="0" borderId="17" xfId="0" applyFont="1" applyBorder="1" applyAlignment="1">
      <alignment vertical="center"/>
    </xf>
    <xf numFmtId="0" fontId="36" fillId="0" borderId="17" xfId="0" applyFont="1" applyBorder="1" applyAlignment="1">
      <alignment vertical="center"/>
    </xf>
    <xf numFmtId="0" fontId="32" fillId="0" borderId="18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28" fillId="0" borderId="25" xfId="0" applyFont="1" applyBorder="1" applyAlignment="1">
      <alignment horizontal="center" vertical="center"/>
    </xf>
    <xf numFmtId="0" fontId="28" fillId="0" borderId="22" xfId="0" applyFont="1" applyBorder="1" applyAlignment="1">
      <alignment vertical="center"/>
    </xf>
    <xf numFmtId="2" fontId="34" fillId="0" borderId="22" xfId="0" applyNumberFormat="1" applyFont="1" applyBorder="1" applyAlignment="1">
      <alignment horizontal="center" vertical="center" wrapText="1"/>
    </xf>
    <xf numFmtId="41" fontId="28" fillId="0" borderId="22" xfId="0" applyNumberFormat="1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0" fontId="29" fillId="0" borderId="22" xfId="0" applyFont="1" applyBorder="1" applyAlignment="1">
      <alignment horizontal="right" vertical="center"/>
    </xf>
    <xf numFmtId="14" fontId="29" fillId="0" borderId="22" xfId="0" applyNumberFormat="1" applyFont="1" applyBorder="1" applyAlignment="1">
      <alignment vertical="center"/>
    </xf>
    <xf numFmtId="0" fontId="28" fillId="0" borderId="26" xfId="0" applyFont="1" applyBorder="1" applyAlignment="1">
      <alignment vertical="center"/>
    </xf>
    <xf numFmtId="2" fontId="46" fillId="28" borderId="23" xfId="91" applyNumberFormat="1" applyFont="1" applyFill="1" applyBorder="1" applyAlignment="1">
      <alignment horizontal="center" vertical="center"/>
    </xf>
    <xf numFmtId="2" fontId="46" fillId="28" borderId="23" xfId="91" applyNumberFormat="1" applyFont="1" applyFill="1" applyBorder="1" applyAlignment="1">
      <alignment horizontal="center" vertical="center" wrapText="1"/>
    </xf>
    <xf numFmtId="0" fontId="47" fillId="0" borderId="0" xfId="101" applyBorder="1" applyAlignment="1">
      <alignment vertical="top"/>
    </xf>
    <xf numFmtId="0" fontId="48" fillId="0" borderId="0" xfId="101" applyFont="1" applyBorder="1" applyAlignment="1">
      <alignment vertical="top"/>
    </xf>
    <xf numFmtId="169" fontId="49" fillId="0" borderId="0" xfId="0" applyNumberFormat="1" applyFont="1" applyAlignment="1">
      <alignment vertical="center"/>
    </xf>
    <xf numFmtId="0" fontId="32" fillId="0" borderId="19" xfId="0" applyFont="1" applyBorder="1" applyAlignment="1">
      <alignment horizontal="center" vertical="center"/>
    </xf>
    <xf numFmtId="0" fontId="32" fillId="29" borderId="13" xfId="0" applyFont="1" applyFill="1" applyBorder="1" applyAlignment="1">
      <alignment horizontal="center" vertical="center"/>
    </xf>
    <xf numFmtId="0" fontId="29" fillId="29" borderId="11" xfId="0" applyFont="1" applyFill="1" applyBorder="1" applyAlignment="1">
      <alignment horizontal="center" vertical="center"/>
    </xf>
    <xf numFmtId="0" fontId="29" fillId="29" borderId="11" xfId="0" applyFont="1" applyFill="1" applyBorder="1" applyAlignment="1">
      <alignment vertical="center"/>
    </xf>
    <xf numFmtId="41" fontId="33" fillId="29" borderId="11" xfId="0" applyNumberFormat="1" applyFont="1" applyFill="1" applyBorder="1" applyAlignment="1">
      <alignment vertical="center"/>
    </xf>
    <xf numFmtId="0" fontId="33" fillId="29" borderId="11" xfId="0" applyFont="1" applyFill="1" applyBorder="1" applyAlignment="1">
      <alignment vertical="center"/>
    </xf>
    <xf numFmtId="165" fontId="32" fillId="29" borderId="13" xfId="0" applyNumberFormat="1" applyFont="1" applyFill="1" applyBorder="1" applyAlignment="1">
      <alignment vertical="center"/>
    </xf>
    <xf numFmtId="14" fontId="38" fillId="0" borderId="22" xfId="0" applyNumberFormat="1" applyFont="1" applyBorder="1" applyAlignment="1">
      <alignment horizontal="center" vertical="center"/>
    </xf>
    <xf numFmtId="169" fontId="51" fillId="0" borderId="0" xfId="0" applyNumberFormat="1" applyFont="1" applyAlignment="1">
      <alignment horizontal="center" vertical="center"/>
    </xf>
    <xf numFmtId="169" fontId="50" fillId="0" borderId="0" xfId="0" applyNumberFormat="1" applyFont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0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omma 2 2" xfId="90" xr:uid="{00000000-0005-0000-0000-000037000000}"/>
    <cellStyle name="Currency" xfId="94" builtinId="4"/>
    <cellStyle name="Explanatory Text 2" xfId="56" xr:uid="{00000000-0005-0000-0000-000039000000}"/>
    <cellStyle name="Explanatory Text 3" xfId="57" xr:uid="{00000000-0005-0000-0000-00003A000000}"/>
    <cellStyle name="Good 2" xfId="58" xr:uid="{00000000-0005-0000-0000-00003B000000}"/>
    <cellStyle name="Good 3" xfId="59" xr:uid="{00000000-0005-0000-0000-00003C000000}"/>
    <cellStyle name="Heading 1 2" xfId="60" xr:uid="{00000000-0005-0000-0000-00003D000000}"/>
    <cellStyle name="Heading 1 3" xfId="61" xr:uid="{00000000-0005-0000-0000-00003E000000}"/>
    <cellStyle name="Heading 2 2" xfId="62" xr:uid="{00000000-0005-0000-0000-00003F000000}"/>
    <cellStyle name="Heading 2 3" xfId="63" xr:uid="{00000000-0005-0000-0000-000040000000}"/>
    <cellStyle name="Heading 3 2" xfId="64" xr:uid="{00000000-0005-0000-0000-000041000000}"/>
    <cellStyle name="Heading 3 3" xfId="65" xr:uid="{00000000-0005-0000-0000-000042000000}"/>
    <cellStyle name="Heading 4 2" xfId="66" xr:uid="{00000000-0005-0000-0000-000043000000}"/>
    <cellStyle name="Heading 4 3" xfId="67" xr:uid="{00000000-0005-0000-0000-000044000000}"/>
    <cellStyle name="Hyperlink" xfId="101" builtinId="8"/>
    <cellStyle name="Input 2" xfId="68" xr:uid="{00000000-0005-0000-0000-000045000000}"/>
    <cellStyle name="Input 3" xfId="69" xr:uid="{00000000-0005-0000-0000-000046000000}"/>
    <cellStyle name="Linked Cell 2" xfId="70" xr:uid="{00000000-0005-0000-0000-000047000000}"/>
    <cellStyle name="Linked Cell 3" xfId="71" xr:uid="{00000000-0005-0000-0000-000048000000}"/>
    <cellStyle name="Neutral 2" xfId="72" xr:uid="{00000000-0005-0000-0000-000049000000}"/>
    <cellStyle name="Neutral 3" xfId="73" xr:uid="{00000000-0005-0000-0000-00004A000000}"/>
    <cellStyle name="Normal" xfId="0" builtinId="0"/>
    <cellStyle name="Normal 2" xfId="89" xr:uid="{00000000-0005-0000-0000-00004C000000}"/>
    <cellStyle name="Normal 2 2" xfId="74" xr:uid="{00000000-0005-0000-0000-00004D000000}"/>
    <cellStyle name="Normal 2 2 2" xfId="100" xr:uid="{00000000-0005-0000-0000-00004E000000}"/>
    <cellStyle name="Normal 2 3" xfId="75" xr:uid="{00000000-0005-0000-0000-00004F000000}"/>
    <cellStyle name="Normal 2 3 2" xfId="91" xr:uid="{00000000-0005-0000-0000-000050000000}"/>
    <cellStyle name="Normal 23" xfId="98" xr:uid="{00000000-0005-0000-0000-000051000000}"/>
    <cellStyle name="Normal 23 2" xfId="96" xr:uid="{00000000-0005-0000-0000-000052000000}"/>
    <cellStyle name="Normal 26 2" xfId="95" xr:uid="{00000000-0005-0000-0000-000053000000}"/>
    <cellStyle name="Normal 3" xfId="76" xr:uid="{00000000-0005-0000-0000-000054000000}"/>
    <cellStyle name="Normal 30" xfId="99" xr:uid="{00000000-0005-0000-0000-000055000000}"/>
    <cellStyle name="Normal 32" xfId="97" xr:uid="{00000000-0005-0000-0000-000056000000}"/>
    <cellStyle name="Normal 4" xfId="88" xr:uid="{00000000-0005-0000-0000-000057000000}"/>
    <cellStyle name="Normal 4 2" xfId="93" xr:uid="{00000000-0005-0000-0000-000058000000}"/>
    <cellStyle name="Normal 6" xfId="77" xr:uid="{00000000-0005-0000-0000-000059000000}"/>
    <cellStyle name="Normal 6 2" xfId="92" xr:uid="{00000000-0005-0000-0000-00005A000000}"/>
    <cellStyle name="Note 2" xfId="78" xr:uid="{00000000-0005-0000-0000-00005B000000}"/>
    <cellStyle name="Note 3" xfId="79" xr:uid="{00000000-0005-0000-0000-00005C000000}"/>
    <cellStyle name="Output 2" xfId="80" xr:uid="{00000000-0005-0000-0000-00005D000000}"/>
    <cellStyle name="Output 3" xfId="81" xr:uid="{00000000-0005-0000-0000-00005E000000}"/>
    <cellStyle name="Title 2" xfId="82" xr:uid="{00000000-0005-0000-0000-00005F000000}"/>
    <cellStyle name="Title 3" xfId="83" xr:uid="{00000000-0005-0000-0000-000060000000}"/>
    <cellStyle name="Total 2" xfId="84" xr:uid="{00000000-0005-0000-0000-000061000000}"/>
    <cellStyle name="Total 3" xfId="85" xr:uid="{00000000-0005-0000-0000-000062000000}"/>
    <cellStyle name="Warning Text 2" xfId="86" xr:uid="{00000000-0005-0000-0000-000063000000}"/>
    <cellStyle name="Warning Text 3" xfId="87" xr:uid="{00000000-0005-0000-0000-000064000000}"/>
  </cellStyles>
  <dxfs count="0"/>
  <tableStyles count="0" defaultTableStyle="TableStyleMedium9" defaultPivotStyle="PivotStyleLight16"/>
  <colors>
    <mruColors>
      <color rgb="FFFFFFFF"/>
      <color rgb="FF2DC8FF"/>
      <color rgb="FF6DD9FF"/>
      <color rgb="FF48B8E0"/>
      <color rgb="FFD4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181428</xdr:colOff>
      <xdr:row>0</xdr:row>
      <xdr:rowOff>90714</xdr:rowOff>
    </xdr:from>
    <xdr:to>
      <xdr:col>1</xdr:col>
      <xdr:colOff>1052286</xdr:colOff>
      <xdr:row>2</xdr:row>
      <xdr:rowOff>182619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7173BD-7BF7-417E-9EE2-43C0E7B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28" y="90714"/>
          <a:ext cx="1378858" cy="1038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127001</xdr:rowOff>
    </xdr:from>
    <xdr:to>
      <xdr:col>2</xdr:col>
      <xdr:colOff>734786</xdr:colOff>
      <xdr:row>3</xdr:row>
      <xdr:rowOff>167091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740A2C-3FA8-43EC-8C5E-82DD26FB0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127001"/>
          <a:ext cx="1604736" cy="1208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conestima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conestimat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4"/>
  <sheetViews>
    <sheetView view="pageBreakPreview" zoomScale="85" zoomScaleSheetLayoutView="85" workbookViewId="0">
      <selection activeCell="C6" sqref="C6"/>
    </sheetView>
  </sheetViews>
  <sheetFormatPr defaultColWidth="8.921875" defaultRowHeight="15.5" x14ac:dyDescent="0.35"/>
  <cols>
    <col min="1" max="1" width="6.15234375" style="20" customWidth="1"/>
    <col min="2" max="2" width="21.3828125" style="5" customWidth="1"/>
    <col min="3" max="3" width="43.07421875" style="5" customWidth="1"/>
    <col min="4" max="4" width="18.23046875" style="8" customWidth="1"/>
    <col min="5" max="6" width="16.07421875" style="5" customWidth="1"/>
    <col min="7" max="7" width="18" style="17" customWidth="1"/>
    <col min="8" max="16384" width="8.921875" style="5"/>
  </cols>
  <sheetData>
    <row r="1" spans="1:12" ht="36.5" customHeight="1" x14ac:dyDescent="0.35">
      <c r="A1" s="16"/>
      <c r="B1" s="43"/>
      <c r="C1" s="81"/>
      <c r="D1" s="34"/>
      <c r="E1" s="111" t="s">
        <v>98</v>
      </c>
      <c r="F1" s="111"/>
      <c r="G1" s="111"/>
      <c r="H1" s="111"/>
      <c r="I1" s="42"/>
      <c r="J1" s="42"/>
      <c r="K1" s="42"/>
      <c r="L1" s="42"/>
    </row>
    <row r="2" spans="1:12" ht="38.25" customHeight="1" x14ac:dyDescent="0.35">
      <c r="A2" s="21"/>
      <c r="B2" s="43"/>
      <c r="C2" s="81"/>
      <c r="D2" s="34"/>
      <c r="E2" s="112">
        <v>2392442502</v>
      </c>
      <c r="F2" s="112"/>
      <c r="G2" s="112"/>
      <c r="H2" s="112"/>
      <c r="I2" s="42"/>
      <c r="J2" s="42"/>
      <c r="K2" s="42"/>
      <c r="L2" s="41"/>
    </row>
    <row r="3" spans="1:12" ht="29" customHeight="1" thickBot="1" x14ac:dyDescent="0.4">
      <c r="A3" s="21"/>
      <c r="D3" s="34"/>
      <c r="E3" s="110"/>
      <c r="F3" s="110"/>
      <c r="G3" s="110"/>
      <c r="H3" s="44"/>
      <c r="I3" s="44"/>
      <c r="J3" s="44"/>
      <c r="K3" s="44"/>
      <c r="L3" s="44"/>
    </row>
    <row r="4" spans="1:12" x14ac:dyDescent="0.35">
      <c r="A4" s="98"/>
      <c r="B4" s="98" t="s">
        <v>15</v>
      </c>
      <c r="C4" s="98" t="s">
        <v>0</v>
      </c>
      <c r="D4" s="98" t="s">
        <v>16</v>
      </c>
      <c r="E4" s="98" t="s">
        <v>17</v>
      </c>
      <c r="F4" s="98"/>
      <c r="G4" s="98"/>
    </row>
    <row r="5" spans="1:12" s="8" customFormat="1" ht="14.5" x14ac:dyDescent="0.35">
      <c r="A5" s="18"/>
      <c r="G5" s="26"/>
    </row>
    <row r="6" spans="1:12" s="8" customFormat="1" ht="14.5" x14ac:dyDescent="0.35">
      <c r="A6" s="18"/>
      <c r="B6" s="27" t="s">
        <v>18</v>
      </c>
      <c r="C6" s="8" t="s">
        <v>19</v>
      </c>
      <c r="D6" s="28">
        <f>'Detailed Estimate'!P7</f>
        <v>10000</v>
      </c>
      <c r="E6" s="1"/>
      <c r="F6" s="6"/>
      <c r="G6" s="29"/>
    </row>
    <row r="7" spans="1:12" s="8" customFormat="1" ht="14.5" x14ac:dyDescent="0.35">
      <c r="A7" s="18"/>
      <c r="B7" s="27" t="str">
        <f>'Detailed Estimate'!D13</f>
        <v>DIV. 09</v>
      </c>
      <c r="C7" s="8" t="str">
        <f>'Detailed Estimate'!E13</f>
        <v>FINISHES</v>
      </c>
      <c r="D7" s="28">
        <f>'Detailed Estimate'!P13</f>
        <v>74856.720431249982</v>
      </c>
      <c r="E7" s="1"/>
      <c r="F7" s="6"/>
      <c r="G7" s="29"/>
    </row>
    <row r="8" spans="1:12" s="8" customFormat="1" ht="14.5" x14ac:dyDescent="0.35">
      <c r="A8" s="18" t="str">
        <f>IF(G8&lt;&gt;"",1+MAX($A$1:A6),"")</f>
        <v/>
      </c>
      <c r="D8" s="30"/>
      <c r="G8" s="26"/>
    </row>
    <row r="9" spans="1:12" s="8" customFormat="1" ht="14.5" x14ac:dyDescent="0.35">
      <c r="A9" s="18"/>
      <c r="C9" s="31" t="s">
        <v>20</v>
      </c>
      <c r="D9" s="32">
        <f>SUM(D6:D8)</f>
        <v>84856.720431249982</v>
      </c>
      <c r="G9" s="26"/>
    </row>
    <row r="10" spans="1:12" s="8" customFormat="1" ht="14.5" x14ac:dyDescent="0.35">
      <c r="A10" s="18"/>
      <c r="C10" s="31" t="s">
        <v>21</v>
      </c>
      <c r="D10" s="32">
        <f>0.25*D9</f>
        <v>21214.180107812495</v>
      </c>
      <c r="G10" s="26"/>
    </row>
    <row r="11" spans="1:12" x14ac:dyDescent="0.35">
      <c r="A11" s="22"/>
      <c r="C11" s="31" t="s">
        <v>8</v>
      </c>
      <c r="D11" s="32">
        <f>SUM(D9:D10)</f>
        <v>106070.90053906248</v>
      </c>
      <c r="G11" s="26"/>
    </row>
    <row r="12" spans="1:12" s="8" customFormat="1" x14ac:dyDescent="0.35">
      <c r="A12" s="22"/>
      <c r="B12" s="5"/>
      <c r="C12" s="5"/>
      <c r="D12" s="5"/>
      <c r="E12" s="5"/>
      <c r="F12" s="5"/>
      <c r="G12" s="26"/>
    </row>
    <row r="13" spans="1:12" x14ac:dyDescent="0.35">
      <c r="A13" s="22" t="str">
        <f>IF(G24&lt;&gt;"",1+MAX($A$1:A12),"")</f>
        <v/>
      </c>
      <c r="C13" s="24" t="s">
        <v>22</v>
      </c>
      <c r="D13" s="5"/>
      <c r="G13" s="26"/>
    </row>
    <row r="14" spans="1:12" x14ac:dyDescent="0.35">
      <c r="A14" s="22" t="str">
        <f>IF(G25&lt;&gt;"",1+MAX($A$1:A13),"")</f>
        <v/>
      </c>
      <c r="C14" s="8" t="s">
        <v>23</v>
      </c>
      <c r="D14" s="5"/>
      <c r="G14" s="26"/>
    </row>
    <row r="15" spans="1:12" x14ac:dyDescent="0.35">
      <c r="G15" s="5"/>
    </row>
    <row r="16" spans="1:12" x14ac:dyDescent="0.35">
      <c r="G16" s="5"/>
    </row>
    <row r="17" spans="7:7" x14ac:dyDescent="0.35">
      <c r="G17" s="5"/>
    </row>
    <row r="18" spans="7:7" x14ac:dyDescent="0.35">
      <c r="G18" s="5"/>
    </row>
    <row r="19" spans="7:7" x14ac:dyDescent="0.35">
      <c r="G19" s="5"/>
    </row>
    <row r="20" spans="7:7" x14ac:dyDescent="0.35">
      <c r="G20" s="5"/>
    </row>
    <row r="21" spans="7:7" x14ac:dyDescent="0.35">
      <c r="G21" s="5"/>
    </row>
    <row r="22" spans="7:7" x14ac:dyDescent="0.35">
      <c r="G22" s="5"/>
    </row>
    <row r="23" spans="7:7" x14ac:dyDescent="0.35">
      <c r="G23" s="5"/>
    </row>
    <row r="24" spans="7:7" x14ac:dyDescent="0.35">
      <c r="G24" s="5"/>
    </row>
    <row r="25" spans="7:7" x14ac:dyDescent="0.35">
      <c r="G25" s="5"/>
    </row>
    <row r="26" spans="7:7" x14ac:dyDescent="0.35">
      <c r="G26" s="5"/>
    </row>
    <row r="27" spans="7:7" x14ac:dyDescent="0.35">
      <c r="G27" s="5"/>
    </row>
    <row r="28" spans="7:7" x14ac:dyDescent="0.35">
      <c r="G28" s="5"/>
    </row>
    <row r="29" spans="7:7" x14ac:dyDescent="0.35">
      <c r="G29" s="5"/>
    </row>
    <row r="30" spans="7:7" x14ac:dyDescent="0.35">
      <c r="G30" s="5"/>
    </row>
    <row r="31" spans="7:7" x14ac:dyDescent="0.35">
      <c r="G31" s="5"/>
    </row>
    <row r="32" spans="7:7" x14ac:dyDescent="0.35">
      <c r="G32" s="5"/>
    </row>
    <row r="33" spans="7:7" x14ac:dyDescent="0.35">
      <c r="G33" s="5"/>
    </row>
    <row r="34" spans="7:7" x14ac:dyDescent="0.35">
      <c r="G34" s="5"/>
    </row>
    <row r="35" spans="7:7" x14ac:dyDescent="0.35">
      <c r="G35" s="5"/>
    </row>
    <row r="36" spans="7:7" x14ac:dyDescent="0.35">
      <c r="G36" s="5"/>
    </row>
    <row r="37" spans="7:7" x14ac:dyDescent="0.35">
      <c r="G37" s="5"/>
    </row>
    <row r="38" spans="7:7" x14ac:dyDescent="0.35">
      <c r="G38" s="5"/>
    </row>
    <row r="39" spans="7:7" x14ac:dyDescent="0.35">
      <c r="G39" s="5"/>
    </row>
    <row r="40" spans="7:7" x14ac:dyDescent="0.35">
      <c r="G40" s="5"/>
    </row>
    <row r="41" spans="7:7" x14ac:dyDescent="0.35">
      <c r="G41" s="5"/>
    </row>
    <row r="42" spans="7:7" x14ac:dyDescent="0.35">
      <c r="G42" s="5"/>
    </row>
    <row r="43" spans="7:7" x14ac:dyDescent="0.35">
      <c r="G43" s="5"/>
    </row>
    <row r="44" spans="7:7" x14ac:dyDescent="0.35">
      <c r="G44" s="5"/>
    </row>
    <row r="45" spans="7:7" x14ac:dyDescent="0.35">
      <c r="G45" s="5"/>
    </row>
    <row r="46" spans="7:7" x14ac:dyDescent="0.35">
      <c r="G46" s="5"/>
    </row>
    <row r="47" spans="7:7" x14ac:dyDescent="0.35">
      <c r="G47" s="5"/>
    </row>
    <row r="48" spans="7:7" x14ac:dyDescent="0.35">
      <c r="G48" s="5"/>
    </row>
    <row r="49" spans="7:7" x14ac:dyDescent="0.35">
      <c r="G49" s="5"/>
    </row>
    <row r="50" spans="7:7" x14ac:dyDescent="0.35">
      <c r="G50" s="5"/>
    </row>
    <row r="51" spans="7:7" x14ac:dyDescent="0.35">
      <c r="G51" s="5"/>
    </row>
    <row r="52" spans="7:7" x14ac:dyDescent="0.35">
      <c r="G52" s="5"/>
    </row>
    <row r="53" spans="7:7" x14ac:dyDescent="0.35">
      <c r="G53" s="5"/>
    </row>
    <row r="54" spans="7:7" x14ac:dyDescent="0.35">
      <c r="G54" s="5"/>
    </row>
    <row r="55" spans="7:7" x14ac:dyDescent="0.35">
      <c r="G55" s="5"/>
    </row>
    <row r="56" spans="7:7" x14ac:dyDescent="0.35">
      <c r="G56" s="5"/>
    </row>
    <row r="57" spans="7:7" x14ac:dyDescent="0.35">
      <c r="G57" s="5"/>
    </row>
    <row r="58" spans="7:7" x14ac:dyDescent="0.35">
      <c r="G58" s="5"/>
    </row>
    <row r="59" spans="7:7" x14ac:dyDescent="0.35">
      <c r="G59" s="5"/>
    </row>
    <row r="60" spans="7:7" x14ac:dyDescent="0.35">
      <c r="G60" s="5"/>
    </row>
    <row r="61" spans="7:7" x14ac:dyDescent="0.35">
      <c r="G61" s="5"/>
    </row>
    <row r="62" spans="7:7" x14ac:dyDescent="0.35">
      <c r="G62" s="5"/>
    </row>
    <row r="63" spans="7:7" x14ac:dyDescent="0.35">
      <c r="G63" s="5"/>
    </row>
    <row r="64" spans="7:7" x14ac:dyDescent="0.35">
      <c r="G64" s="5"/>
    </row>
    <row r="65" spans="7:7" x14ac:dyDescent="0.35">
      <c r="G65" s="5"/>
    </row>
    <row r="66" spans="7:7" x14ac:dyDescent="0.35">
      <c r="G66" s="5"/>
    </row>
    <row r="67" spans="7:7" x14ac:dyDescent="0.35">
      <c r="G67" s="5"/>
    </row>
    <row r="68" spans="7:7" x14ac:dyDescent="0.35">
      <c r="G68" s="5"/>
    </row>
    <row r="69" spans="7:7" x14ac:dyDescent="0.35">
      <c r="G69" s="5"/>
    </row>
    <row r="70" spans="7:7" x14ac:dyDescent="0.35">
      <c r="G70" s="5"/>
    </row>
    <row r="71" spans="7:7" x14ac:dyDescent="0.35">
      <c r="G71" s="5"/>
    </row>
    <row r="72" spans="7:7" x14ac:dyDescent="0.35">
      <c r="G72" s="5"/>
    </row>
    <row r="73" spans="7:7" x14ac:dyDescent="0.35">
      <c r="G73" s="5"/>
    </row>
    <row r="74" spans="7:7" x14ac:dyDescent="0.35">
      <c r="G74" s="5"/>
    </row>
    <row r="75" spans="7:7" x14ac:dyDescent="0.35">
      <c r="G75" s="5"/>
    </row>
    <row r="76" spans="7:7" x14ac:dyDescent="0.35">
      <c r="G76" s="5"/>
    </row>
    <row r="77" spans="7:7" x14ac:dyDescent="0.35">
      <c r="G77" s="5"/>
    </row>
    <row r="78" spans="7:7" x14ac:dyDescent="0.35">
      <c r="G78" s="5"/>
    </row>
    <row r="79" spans="7:7" x14ac:dyDescent="0.35">
      <c r="G79" s="5"/>
    </row>
    <row r="80" spans="7:7" x14ac:dyDescent="0.35">
      <c r="G80" s="5"/>
    </row>
    <row r="81" spans="7:7" x14ac:dyDescent="0.35">
      <c r="G81" s="5"/>
    </row>
    <row r="82" spans="7:7" x14ac:dyDescent="0.35">
      <c r="G82" s="5"/>
    </row>
    <row r="83" spans="7:7" x14ac:dyDescent="0.35">
      <c r="G83" s="5"/>
    </row>
    <row r="84" spans="7:7" x14ac:dyDescent="0.35">
      <c r="G84" s="5"/>
    </row>
    <row r="85" spans="7:7" x14ac:dyDescent="0.35">
      <c r="G85" s="5"/>
    </row>
    <row r="86" spans="7:7" x14ac:dyDescent="0.35">
      <c r="G86" s="5"/>
    </row>
    <row r="87" spans="7:7" x14ac:dyDescent="0.35">
      <c r="G87" s="5"/>
    </row>
    <row r="88" spans="7:7" x14ac:dyDescent="0.35">
      <c r="G88" s="5"/>
    </row>
    <row r="89" spans="7:7" x14ac:dyDescent="0.35">
      <c r="G89" s="5"/>
    </row>
    <row r="90" spans="7:7" x14ac:dyDescent="0.35">
      <c r="G90" s="5"/>
    </row>
    <row r="91" spans="7:7" x14ac:dyDescent="0.35">
      <c r="G91" s="5"/>
    </row>
    <row r="92" spans="7:7" x14ac:dyDescent="0.35">
      <c r="G92" s="5"/>
    </row>
    <row r="93" spans="7:7" x14ac:dyDescent="0.35">
      <c r="G93" s="5"/>
    </row>
    <row r="94" spans="7:7" x14ac:dyDescent="0.35">
      <c r="G94" s="5"/>
    </row>
    <row r="95" spans="7:7" x14ac:dyDescent="0.35">
      <c r="G95" s="5"/>
    </row>
    <row r="96" spans="7:7" x14ac:dyDescent="0.35">
      <c r="G96" s="5"/>
    </row>
    <row r="97" spans="7:7" x14ac:dyDescent="0.35">
      <c r="G97" s="5"/>
    </row>
    <row r="98" spans="7:7" x14ac:dyDescent="0.35">
      <c r="G98" s="5"/>
    </row>
    <row r="99" spans="7:7" x14ac:dyDescent="0.35">
      <c r="G99" s="5"/>
    </row>
    <row r="100" spans="7:7" x14ac:dyDescent="0.35">
      <c r="G100" s="5"/>
    </row>
    <row r="101" spans="7:7" x14ac:dyDescent="0.35">
      <c r="G101" s="5"/>
    </row>
    <row r="102" spans="7:7" x14ac:dyDescent="0.35">
      <c r="G102" s="5"/>
    </row>
    <row r="103" spans="7:7" x14ac:dyDescent="0.35">
      <c r="G103" s="5"/>
    </row>
    <row r="104" spans="7:7" x14ac:dyDescent="0.35">
      <c r="G104" s="5"/>
    </row>
    <row r="105" spans="7:7" x14ac:dyDescent="0.35">
      <c r="G105" s="5"/>
    </row>
    <row r="106" spans="7:7" x14ac:dyDescent="0.35">
      <c r="G106" s="5"/>
    </row>
    <row r="107" spans="7:7" x14ac:dyDescent="0.35">
      <c r="G107" s="5"/>
    </row>
    <row r="108" spans="7:7" x14ac:dyDescent="0.35">
      <c r="G108" s="5"/>
    </row>
    <row r="109" spans="7:7" x14ac:dyDescent="0.35">
      <c r="G109" s="5"/>
    </row>
    <row r="110" spans="7:7" x14ac:dyDescent="0.35">
      <c r="G110" s="5"/>
    </row>
    <row r="111" spans="7:7" x14ac:dyDescent="0.35">
      <c r="G111" s="5"/>
    </row>
    <row r="112" spans="7:7" x14ac:dyDescent="0.35">
      <c r="G112" s="5"/>
    </row>
    <row r="113" spans="7:7" x14ac:dyDescent="0.35">
      <c r="G113" s="5"/>
    </row>
    <row r="114" spans="7:7" x14ac:dyDescent="0.35">
      <c r="G114" s="5"/>
    </row>
    <row r="115" spans="7:7" x14ac:dyDescent="0.35">
      <c r="G115" s="5"/>
    </row>
    <row r="116" spans="7:7" x14ac:dyDescent="0.35">
      <c r="G116" s="5"/>
    </row>
    <row r="117" spans="7:7" x14ac:dyDescent="0.35">
      <c r="G117" s="5"/>
    </row>
    <row r="118" spans="7:7" x14ac:dyDescent="0.35">
      <c r="G118" s="5"/>
    </row>
    <row r="119" spans="7:7" x14ac:dyDescent="0.35">
      <c r="G119" s="5"/>
    </row>
    <row r="120" spans="7:7" x14ac:dyDescent="0.35">
      <c r="G120" s="5"/>
    </row>
    <row r="121" spans="7:7" x14ac:dyDescent="0.35">
      <c r="G121" s="5"/>
    </row>
    <row r="122" spans="7:7" x14ac:dyDescent="0.35">
      <c r="G122" s="5"/>
    </row>
    <row r="123" spans="7:7" x14ac:dyDescent="0.35">
      <c r="G123" s="5"/>
    </row>
    <row r="124" spans="7:7" x14ac:dyDescent="0.35">
      <c r="G124" s="5"/>
    </row>
    <row r="125" spans="7:7" x14ac:dyDescent="0.35">
      <c r="G125" s="5"/>
    </row>
    <row r="126" spans="7:7" x14ac:dyDescent="0.35">
      <c r="G126" s="5"/>
    </row>
    <row r="127" spans="7:7" x14ac:dyDescent="0.35">
      <c r="G127" s="5"/>
    </row>
    <row r="128" spans="7:7" x14ac:dyDescent="0.35">
      <c r="G128" s="5"/>
    </row>
    <row r="129" spans="7:7" x14ac:dyDescent="0.35">
      <c r="G129" s="5"/>
    </row>
    <row r="130" spans="7:7" x14ac:dyDescent="0.35">
      <c r="G130" s="5"/>
    </row>
    <row r="131" spans="7:7" x14ac:dyDescent="0.35">
      <c r="G131" s="5"/>
    </row>
    <row r="132" spans="7:7" x14ac:dyDescent="0.35">
      <c r="G132" s="5"/>
    </row>
    <row r="133" spans="7:7" x14ac:dyDescent="0.35">
      <c r="G133" s="5"/>
    </row>
    <row r="134" spans="7:7" x14ac:dyDescent="0.35">
      <c r="G134" s="5"/>
    </row>
    <row r="135" spans="7:7" x14ac:dyDescent="0.35">
      <c r="G135" s="5"/>
    </row>
    <row r="136" spans="7:7" x14ac:dyDescent="0.35">
      <c r="G136" s="5"/>
    </row>
    <row r="137" spans="7:7" x14ac:dyDescent="0.35">
      <c r="G137" s="5"/>
    </row>
    <row r="138" spans="7:7" x14ac:dyDescent="0.35">
      <c r="G138" s="5"/>
    </row>
    <row r="139" spans="7:7" x14ac:dyDescent="0.35">
      <c r="G139" s="5"/>
    </row>
    <row r="140" spans="7:7" x14ac:dyDescent="0.35">
      <c r="G140" s="5"/>
    </row>
    <row r="141" spans="7:7" x14ac:dyDescent="0.35">
      <c r="G141" s="5"/>
    </row>
    <row r="142" spans="7:7" x14ac:dyDescent="0.35">
      <c r="G142" s="5"/>
    </row>
    <row r="143" spans="7:7" x14ac:dyDescent="0.35">
      <c r="G143" s="5"/>
    </row>
    <row r="144" spans="7:7" x14ac:dyDescent="0.35">
      <c r="G144" s="5"/>
    </row>
    <row r="145" spans="7:7" x14ac:dyDescent="0.35">
      <c r="G145" s="5"/>
    </row>
    <row r="146" spans="7:7" x14ac:dyDescent="0.35">
      <c r="G146" s="5"/>
    </row>
    <row r="147" spans="7:7" x14ac:dyDescent="0.35">
      <c r="G147" s="5"/>
    </row>
    <row r="148" spans="7:7" x14ac:dyDescent="0.35">
      <c r="G148" s="5"/>
    </row>
    <row r="149" spans="7:7" x14ac:dyDescent="0.35">
      <c r="G149" s="5"/>
    </row>
    <row r="150" spans="7:7" x14ac:dyDescent="0.35">
      <c r="G150" s="5"/>
    </row>
    <row r="151" spans="7:7" x14ac:dyDescent="0.35">
      <c r="G151" s="5"/>
    </row>
    <row r="152" spans="7:7" x14ac:dyDescent="0.35">
      <c r="G152" s="5"/>
    </row>
    <row r="153" spans="7:7" x14ac:dyDescent="0.35">
      <c r="G153" s="5"/>
    </row>
    <row r="154" spans="7:7" x14ac:dyDescent="0.35">
      <c r="G154" s="5"/>
    </row>
    <row r="155" spans="7:7" x14ac:dyDescent="0.35">
      <c r="G155" s="5"/>
    </row>
    <row r="156" spans="7:7" x14ac:dyDescent="0.35">
      <c r="G156" s="5"/>
    </row>
    <row r="157" spans="7:7" x14ac:dyDescent="0.35">
      <c r="G157" s="5"/>
    </row>
    <row r="158" spans="7:7" x14ac:dyDescent="0.35">
      <c r="G158" s="5"/>
    </row>
    <row r="159" spans="7:7" x14ac:dyDescent="0.35">
      <c r="G159" s="5"/>
    </row>
    <row r="160" spans="7:7" x14ac:dyDescent="0.35">
      <c r="G160" s="5"/>
    </row>
    <row r="161" spans="7:7" x14ac:dyDescent="0.35">
      <c r="G161" s="5"/>
    </row>
    <row r="162" spans="7:7" x14ac:dyDescent="0.35">
      <c r="G162" s="5"/>
    </row>
    <row r="163" spans="7:7" x14ac:dyDescent="0.35">
      <c r="G163" s="5"/>
    </row>
    <row r="164" spans="7:7" x14ac:dyDescent="0.35">
      <c r="G164" s="5"/>
    </row>
    <row r="165" spans="7:7" x14ac:dyDescent="0.35">
      <c r="G165" s="5"/>
    </row>
    <row r="166" spans="7:7" x14ac:dyDescent="0.35">
      <c r="G166" s="5"/>
    </row>
    <row r="167" spans="7:7" x14ac:dyDescent="0.35">
      <c r="G167" s="5"/>
    </row>
    <row r="168" spans="7:7" x14ac:dyDescent="0.35">
      <c r="G168" s="5"/>
    </row>
    <row r="169" spans="7:7" x14ac:dyDescent="0.35">
      <c r="G169" s="5"/>
    </row>
    <row r="170" spans="7:7" x14ac:dyDescent="0.35">
      <c r="G170" s="5"/>
    </row>
    <row r="171" spans="7:7" x14ac:dyDescent="0.35">
      <c r="G171" s="5"/>
    </row>
    <row r="172" spans="7:7" x14ac:dyDescent="0.35">
      <c r="G172" s="5"/>
    </row>
    <row r="173" spans="7:7" x14ac:dyDescent="0.35">
      <c r="G173" s="5"/>
    </row>
    <row r="174" spans="7:7" x14ac:dyDescent="0.35">
      <c r="G174" s="5"/>
    </row>
    <row r="175" spans="7:7" x14ac:dyDescent="0.35">
      <c r="G175" s="5"/>
    </row>
    <row r="176" spans="7:7" x14ac:dyDescent="0.35">
      <c r="G176" s="5"/>
    </row>
    <row r="177" spans="7:7" x14ac:dyDescent="0.35">
      <c r="G177" s="5"/>
    </row>
    <row r="178" spans="7:7" x14ac:dyDescent="0.35">
      <c r="G178" s="5"/>
    </row>
    <row r="179" spans="7:7" x14ac:dyDescent="0.35">
      <c r="G179" s="5"/>
    </row>
    <row r="180" spans="7:7" x14ac:dyDescent="0.35">
      <c r="G180" s="5"/>
    </row>
    <row r="181" spans="7:7" x14ac:dyDescent="0.35">
      <c r="G181" s="5"/>
    </row>
    <row r="182" spans="7:7" x14ac:dyDescent="0.35">
      <c r="G182" s="5"/>
    </row>
    <row r="183" spans="7:7" x14ac:dyDescent="0.35">
      <c r="G183" s="5"/>
    </row>
    <row r="184" spans="7:7" x14ac:dyDescent="0.35">
      <c r="G184" s="5"/>
    </row>
    <row r="185" spans="7:7" x14ac:dyDescent="0.35">
      <c r="G185" s="5"/>
    </row>
    <row r="186" spans="7:7" x14ac:dyDescent="0.35">
      <c r="G186" s="5"/>
    </row>
    <row r="187" spans="7:7" x14ac:dyDescent="0.35">
      <c r="G187" s="5"/>
    </row>
    <row r="188" spans="7:7" x14ac:dyDescent="0.35">
      <c r="G188" s="5"/>
    </row>
    <row r="189" spans="7:7" x14ac:dyDescent="0.35">
      <c r="G189" s="5"/>
    </row>
    <row r="190" spans="7:7" x14ac:dyDescent="0.35">
      <c r="G190" s="5"/>
    </row>
    <row r="191" spans="7:7" x14ac:dyDescent="0.35">
      <c r="G191" s="5"/>
    </row>
    <row r="192" spans="7:7" x14ac:dyDescent="0.35">
      <c r="G192" s="5"/>
    </row>
    <row r="193" spans="7:7" x14ac:dyDescent="0.35">
      <c r="G193" s="5"/>
    </row>
    <row r="194" spans="7:7" x14ac:dyDescent="0.35">
      <c r="G194" s="5"/>
    </row>
    <row r="195" spans="7:7" x14ac:dyDescent="0.35">
      <c r="G195" s="5"/>
    </row>
    <row r="196" spans="7:7" x14ac:dyDescent="0.35">
      <c r="G196" s="5"/>
    </row>
    <row r="197" spans="7:7" x14ac:dyDescent="0.35">
      <c r="G197" s="5"/>
    </row>
    <row r="198" spans="7:7" x14ac:dyDescent="0.35">
      <c r="G198" s="5"/>
    </row>
    <row r="199" spans="7:7" x14ac:dyDescent="0.35">
      <c r="G199" s="5"/>
    </row>
    <row r="200" spans="7:7" x14ac:dyDescent="0.35">
      <c r="G200" s="5"/>
    </row>
    <row r="201" spans="7:7" x14ac:dyDescent="0.35">
      <c r="G201" s="5"/>
    </row>
    <row r="202" spans="7:7" x14ac:dyDescent="0.35">
      <c r="G202" s="5"/>
    </row>
    <row r="203" spans="7:7" x14ac:dyDescent="0.35">
      <c r="G203" s="5"/>
    </row>
    <row r="204" spans="7:7" x14ac:dyDescent="0.35">
      <c r="G204" s="5"/>
    </row>
    <row r="205" spans="7:7" x14ac:dyDescent="0.35">
      <c r="G205" s="5"/>
    </row>
    <row r="206" spans="7:7" x14ac:dyDescent="0.35">
      <c r="G206" s="5"/>
    </row>
    <row r="207" spans="7:7" x14ac:dyDescent="0.35">
      <c r="G207" s="5"/>
    </row>
    <row r="208" spans="7:7" x14ac:dyDescent="0.35">
      <c r="G208" s="5"/>
    </row>
    <row r="209" spans="7:7" x14ac:dyDescent="0.35">
      <c r="G209" s="5"/>
    </row>
    <row r="210" spans="7:7" x14ac:dyDescent="0.35">
      <c r="G210" s="5"/>
    </row>
    <row r="211" spans="7:7" x14ac:dyDescent="0.35">
      <c r="G211" s="5"/>
    </row>
    <row r="212" spans="7:7" x14ac:dyDescent="0.35">
      <c r="G212" s="5"/>
    </row>
    <row r="213" spans="7:7" x14ac:dyDescent="0.35">
      <c r="G213" s="5"/>
    </row>
    <row r="214" spans="7:7" x14ac:dyDescent="0.35">
      <c r="G214" s="5"/>
    </row>
    <row r="215" spans="7:7" x14ac:dyDescent="0.35">
      <c r="G215" s="5"/>
    </row>
    <row r="216" spans="7:7" x14ac:dyDescent="0.35">
      <c r="G216" s="5"/>
    </row>
    <row r="217" spans="7:7" x14ac:dyDescent="0.35">
      <c r="G217" s="5"/>
    </row>
    <row r="218" spans="7:7" x14ac:dyDescent="0.35">
      <c r="G218" s="5"/>
    </row>
    <row r="219" spans="7:7" x14ac:dyDescent="0.35">
      <c r="G219" s="5"/>
    </row>
    <row r="220" spans="7:7" x14ac:dyDescent="0.35">
      <c r="G220" s="5"/>
    </row>
    <row r="221" spans="7:7" x14ac:dyDescent="0.35">
      <c r="G221" s="5"/>
    </row>
    <row r="222" spans="7:7" x14ac:dyDescent="0.35">
      <c r="G222" s="5"/>
    </row>
    <row r="223" spans="7:7" x14ac:dyDescent="0.35">
      <c r="G223" s="5"/>
    </row>
    <row r="224" spans="7:7" x14ac:dyDescent="0.35">
      <c r="G224" s="5"/>
    </row>
    <row r="225" spans="7:7" x14ac:dyDescent="0.35">
      <c r="G225" s="5"/>
    </row>
    <row r="226" spans="7:7" x14ac:dyDescent="0.35">
      <c r="G226" s="5"/>
    </row>
    <row r="227" spans="7:7" x14ac:dyDescent="0.35">
      <c r="G227" s="5"/>
    </row>
    <row r="228" spans="7:7" x14ac:dyDescent="0.35">
      <c r="G228" s="5"/>
    </row>
    <row r="229" spans="7:7" x14ac:dyDescent="0.35">
      <c r="G229" s="5"/>
    </row>
    <row r="230" spans="7:7" x14ac:dyDescent="0.35">
      <c r="G230" s="5"/>
    </row>
    <row r="231" spans="7:7" x14ac:dyDescent="0.35">
      <c r="G231" s="5"/>
    </row>
    <row r="232" spans="7:7" x14ac:dyDescent="0.35">
      <c r="G232" s="5"/>
    </row>
    <row r="233" spans="7:7" x14ac:dyDescent="0.35">
      <c r="G233" s="5"/>
    </row>
    <row r="234" spans="7:7" x14ac:dyDescent="0.35">
      <c r="G234" s="5"/>
    </row>
    <row r="235" spans="7:7" x14ac:dyDescent="0.35">
      <c r="G235" s="5"/>
    </row>
    <row r="236" spans="7:7" x14ac:dyDescent="0.35">
      <c r="G236" s="5"/>
    </row>
    <row r="237" spans="7:7" x14ac:dyDescent="0.35">
      <c r="G237" s="5"/>
    </row>
    <row r="238" spans="7:7" x14ac:dyDescent="0.35">
      <c r="G238" s="5"/>
    </row>
    <row r="239" spans="7:7" x14ac:dyDescent="0.35">
      <c r="G239" s="5"/>
    </row>
    <row r="240" spans="7:7" x14ac:dyDescent="0.35">
      <c r="G240" s="5"/>
    </row>
    <row r="241" spans="7:7" x14ac:dyDescent="0.35">
      <c r="G241" s="5"/>
    </row>
    <row r="242" spans="7:7" x14ac:dyDescent="0.35">
      <c r="G242" s="5"/>
    </row>
    <row r="243" spans="7:7" x14ac:dyDescent="0.35">
      <c r="G243" s="5"/>
    </row>
    <row r="244" spans="7:7" x14ac:dyDescent="0.35">
      <c r="G244" s="5"/>
    </row>
    <row r="245" spans="7:7" x14ac:dyDescent="0.35">
      <c r="G245" s="5"/>
    </row>
    <row r="246" spans="7:7" x14ac:dyDescent="0.35">
      <c r="G246" s="5"/>
    </row>
    <row r="247" spans="7:7" x14ac:dyDescent="0.35">
      <c r="G247" s="5"/>
    </row>
    <row r="248" spans="7:7" x14ac:dyDescent="0.35">
      <c r="G248" s="5"/>
    </row>
    <row r="249" spans="7:7" x14ac:dyDescent="0.35">
      <c r="G249" s="5"/>
    </row>
    <row r="250" spans="7:7" x14ac:dyDescent="0.35">
      <c r="G250" s="5"/>
    </row>
    <row r="251" spans="7:7" x14ac:dyDescent="0.35">
      <c r="G251" s="5"/>
    </row>
    <row r="252" spans="7:7" x14ac:dyDescent="0.35">
      <c r="G252" s="5"/>
    </row>
    <row r="253" spans="7:7" x14ac:dyDescent="0.35">
      <c r="G253" s="5"/>
    </row>
    <row r="254" spans="7:7" x14ac:dyDescent="0.35">
      <c r="G254" s="5"/>
    </row>
    <row r="255" spans="7:7" x14ac:dyDescent="0.35">
      <c r="G255" s="5"/>
    </row>
    <row r="256" spans="7:7" x14ac:dyDescent="0.35">
      <c r="G256" s="5"/>
    </row>
    <row r="257" spans="7:7" x14ac:dyDescent="0.35">
      <c r="G257" s="5"/>
    </row>
    <row r="258" spans="7:7" x14ac:dyDescent="0.35">
      <c r="G258" s="5"/>
    </row>
    <row r="259" spans="7:7" x14ac:dyDescent="0.35">
      <c r="G259" s="5"/>
    </row>
    <row r="260" spans="7:7" x14ac:dyDescent="0.35">
      <c r="G260" s="5"/>
    </row>
    <row r="261" spans="7:7" x14ac:dyDescent="0.35">
      <c r="G261" s="5"/>
    </row>
    <row r="262" spans="7:7" x14ac:dyDescent="0.35">
      <c r="G262" s="5"/>
    </row>
    <row r="263" spans="7:7" x14ac:dyDescent="0.35">
      <c r="G263" s="5"/>
    </row>
    <row r="264" spans="7:7" x14ac:dyDescent="0.35">
      <c r="G264" s="5"/>
    </row>
    <row r="265" spans="7:7" x14ac:dyDescent="0.35">
      <c r="G265" s="5"/>
    </row>
    <row r="266" spans="7:7" x14ac:dyDescent="0.35">
      <c r="G266" s="5"/>
    </row>
    <row r="267" spans="7:7" x14ac:dyDescent="0.35">
      <c r="G267" s="5"/>
    </row>
    <row r="268" spans="7:7" x14ac:dyDescent="0.35">
      <c r="G268" s="5"/>
    </row>
    <row r="269" spans="7:7" x14ac:dyDescent="0.35">
      <c r="G269" s="5"/>
    </row>
    <row r="270" spans="7:7" x14ac:dyDescent="0.35">
      <c r="G270" s="5"/>
    </row>
    <row r="271" spans="7:7" x14ac:dyDescent="0.35">
      <c r="G271" s="5"/>
    </row>
    <row r="272" spans="7:7" x14ac:dyDescent="0.35">
      <c r="G272" s="5"/>
    </row>
    <row r="273" spans="7:7" x14ac:dyDescent="0.35">
      <c r="G273" s="5"/>
    </row>
    <row r="274" spans="7:7" x14ac:dyDescent="0.35">
      <c r="G274" s="5"/>
    </row>
    <row r="275" spans="7:7" x14ac:dyDescent="0.35">
      <c r="G275" s="5"/>
    </row>
    <row r="276" spans="7:7" x14ac:dyDescent="0.35">
      <c r="G276" s="5"/>
    </row>
    <row r="277" spans="7:7" x14ac:dyDescent="0.35">
      <c r="G277" s="5"/>
    </row>
    <row r="278" spans="7:7" x14ac:dyDescent="0.35">
      <c r="G278" s="5"/>
    </row>
    <row r="279" spans="7:7" x14ac:dyDescent="0.35">
      <c r="G279" s="5"/>
    </row>
    <row r="280" spans="7:7" x14ac:dyDescent="0.35">
      <c r="G280" s="5"/>
    </row>
    <row r="281" spans="7:7" x14ac:dyDescent="0.35">
      <c r="G281" s="5"/>
    </row>
    <row r="282" spans="7:7" x14ac:dyDescent="0.35">
      <c r="G282" s="5"/>
    </row>
    <row r="283" spans="7:7" x14ac:dyDescent="0.35">
      <c r="G283" s="5"/>
    </row>
    <row r="284" spans="7:7" x14ac:dyDescent="0.35">
      <c r="G284" s="5"/>
    </row>
    <row r="285" spans="7:7" x14ac:dyDescent="0.35">
      <c r="G285" s="5"/>
    </row>
    <row r="286" spans="7:7" x14ac:dyDescent="0.35">
      <c r="G286" s="5"/>
    </row>
    <row r="287" spans="7:7" x14ac:dyDescent="0.35">
      <c r="G287" s="5"/>
    </row>
    <row r="288" spans="7:7" x14ac:dyDescent="0.35">
      <c r="G288" s="5"/>
    </row>
    <row r="289" spans="7:7" x14ac:dyDescent="0.35">
      <c r="G289" s="5"/>
    </row>
    <row r="290" spans="7:7" x14ac:dyDescent="0.35">
      <c r="G290" s="5"/>
    </row>
    <row r="291" spans="7:7" x14ac:dyDescent="0.35">
      <c r="G291" s="5"/>
    </row>
    <row r="292" spans="7:7" x14ac:dyDescent="0.35">
      <c r="G292" s="5"/>
    </row>
    <row r="293" spans="7:7" x14ac:dyDescent="0.35">
      <c r="G293" s="5"/>
    </row>
    <row r="294" spans="7:7" x14ac:dyDescent="0.35">
      <c r="G294" s="5"/>
    </row>
  </sheetData>
  <mergeCells count="3">
    <mergeCell ref="E3:G3"/>
    <mergeCell ref="E1:H1"/>
    <mergeCell ref="E2:H2"/>
  </mergeCells>
  <hyperlinks>
    <hyperlink ref="E1" r:id="rId1" xr:uid="{273FD373-CA4E-4083-B83E-760615BB5FF7}"/>
  </hyperlinks>
  <printOptions horizontalCentered="1" verticalCentered="1"/>
  <pageMargins left="0.7" right="0.7" top="0.75" bottom="0.75" header="0.3" footer="0.3"/>
  <pageSetup scale="5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1"/>
  <sheetViews>
    <sheetView tabSelected="1" view="pageBreakPreview" zoomScale="70" zoomScaleSheetLayoutView="70" workbookViewId="0">
      <selection activeCell="E13" sqref="E13"/>
    </sheetView>
  </sheetViews>
  <sheetFormatPr defaultColWidth="8.921875" defaultRowHeight="15.5" x14ac:dyDescent="0.35"/>
  <cols>
    <col min="1" max="1" width="5" style="65" customWidth="1"/>
    <col min="2" max="2" width="12.84375" style="59" customWidth="1"/>
    <col min="3" max="3" width="13.15234375" style="59" customWidth="1"/>
    <col min="4" max="4" width="9.07421875" style="59" bestFit="1" customWidth="1"/>
    <col min="5" max="5" width="82.07421875" style="59" customWidth="1"/>
    <col min="6" max="6" width="11.15234375" style="58" customWidth="1"/>
    <col min="7" max="7" width="9.84375" style="59" customWidth="1"/>
    <col min="8" max="8" width="9.15234375" style="59" customWidth="1"/>
    <col min="9" max="13" width="12" style="8" customWidth="1"/>
    <col min="14" max="14" width="9.15234375" style="59" bestFit="1" customWidth="1"/>
    <col min="15" max="15" width="11.15234375" style="59" bestFit="1" customWidth="1"/>
    <col min="16" max="16" width="15.61328125" style="66" customWidth="1"/>
    <col min="17" max="17" width="8.921875" style="59"/>
    <col min="18" max="18" width="29.61328125" style="59" customWidth="1"/>
    <col min="19" max="19" width="28" style="59" customWidth="1"/>
    <col min="20" max="16384" width="8.921875" style="59"/>
  </cols>
  <sheetData>
    <row r="1" spans="1:18" ht="23.5" customHeight="1" x14ac:dyDescent="0.35">
      <c r="A1" s="82"/>
      <c r="B1" s="83"/>
      <c r="C1" s="83"/>
      <c r="D1" s="83"/>
      <c r="E1" s="84"/>
      <c r="F1" s="85"/>
      <c r="G1" s="86"/>
      <c r="H1" s="87"/>
      <c r="I1" s="113"/>
      <c r="J1" s="113"/>
      <c r="K1" s="113"/>
      <c r="L1" s="113"/>
      <c r="M1" s="113"/>
      <c r="N1" s="113"/>
      <c r="O1" s="113"/>
      <c r="P1" s="88"/>
      <c r="Q1" s="7"/>
    </row>
    <row r="2" spans="1:18" ht="35" customHeight="1" x14ac:dyDescent="0.35">
      <c r="A2" s="89"/>
      <c r="B2"/>
      <c r="C2"/>
      <c r="D2" s="43"/>
      <c r="E2" s="81"/>
      <c r="H2" s="34"/>
      <c r="I2" s="100"/>
      <c r="J2" s="101"/>
      <c r="K2" s="101"/>
      <c r="L2" s="112" t="s">
        <v>98</v>
      </c>
      <c r="M2" s="112"/>
      <c r="N2" s="112"/>
      <c r="O2" s="112"/>
      <c r="P2" s="63"/>
      <c r="Q2" s="60"/>
      <c r="R2" s="60"/>
    </row>
    <row r="3" spans="1:18" ht="33.5" customHeight="1" x14ac:dyDescent="0.35">
      <c r="A3" s="89"/>
      <c r="H3" s="34"/>
      <c r="I3" s="102"/>
      <c r="J3" s="102"/>
      <c r="K3" s="102"/>
      <c r="L3" s="112">
        <v>2392442502</v>
      </c>
      <c r="M3" s="112"/>
      <c r="N3" s="112"/>
      <c r="O3" s="112"/>
      <c r="P3" s="103"/>
      <c r="Q3" s="24"/>
    </row>
    <row r="4" spans="1:18" ht="23.5" customHeight="1" thickBot="1" x14ac:dyDescent="0.4">
      <c r="A4" s="90"/>
      <c r="B4" s="91"/>
      <c r="C4" s="91"/>
      <c r="D4" s="91"/>
      <c r="E4" s="92"/>
      <c r="F4" s="93"/>
      <c r="G4" s="91"/>
      <c r="H4" s="91"/>
      <c r="I4" s="94"/>
      <c r="J4" s="94"/>
      <c r="K4" s="94"/>
      <c r="L4" s="94"/>
      <c r="M4" s="94"/>
      <c r="N4" s="95"/>
      <c r="O4" s="96"/>
      <c r="P4" s="97"/>
    </row>
    <row r="5" spans="1:18" ht="40.5" customHeight="1" thickBot="1" x14ac:dyDescent="0.4">
      <c r="A5" s="98" t="s">
        <v>3</v>
      </c>
      <c r="B5" s="99" t="s">
        <v>32</v>
      </c>
      <c r="C5" s="98" t="s">
        <v>33</v>
      </c>
      <c r="D5" s="98" t="s">
        <v>10</v>
      </c>
      <c r="E5" s="98" t="s">
        <v>0</v>
      </c>
      <c r="F5" s="98" t="s">
        <v>11</v>
      </c>
      <c r="G5" s="99" t="s">
        <v>12</v>
      </c>
      <c r="H5" s="99" t="s">
        <v>4</v>
      </c>
      <c r="I5" s="99" t="s">
        <v>5</v>
      </c>
      <c r="J5" s="99" t="s">
        <v>27</v>
      </c>
      <c r="K5" s="99" t="s">
        <v>28</v>
      </c>
      <c r="L5" s="99" t="s">
        <v>29</v>
      </c>
      <c r="M5" s="99" t="s">
        <v>30</v>
      </c>
      <c r="N5" s="99" t="s">
        <v>1</v>
      </c>
      <c r="O5" s="99" t="s">
        <v>6</v>
      </c>
      <c r="P5" s="99" t="s">
        <v>7</v>
      </c>
      <c r="Q5" s="7"/>
    </row>
    <row r="6" spans="1:18" s="8" customFormat="1" ht="15" thickBot="1" x14ac:dyDescent="0.4">
      <c r="A6" s="36"/>
      <c r="F6" s="54"/>
      <c r="P6" s="9"/>
    </row>
    <row r="7" spans="1:18" ht="16" thickBot="1" x14ac:dyDescent="0.4">
      <c r="A7" s="104"/>
      <c r="B7" s="105"/>
      <c r="C7" s="105"/>
      <c r="D7" s="105" t="s">
        <v>13</v>
      </c>
      <c r="E7" s="106" t="s">
        <v>14</v>
      </c>
      <c r="F7" s="107"/>
      <c r="G7" s="108"/>
      <c r="H7" s="108"/>
      <c r="I7" s="108"/>
      <c r="J7" s="108"/>
      <c r="K7" s="108"/>
      <c r="L7" s="108"/>
      <c r="M7" s="108"/>
      <c r="N7" s="108"/>
      <c r="O7" s="108"/>
      <c r="P7" s="109">
        <f>SUM(O9:O11)</f>
        <v>10000</v>
      </c>
    </row>
    <row r="8" spans="1:18" s="8" customFormat="1" ht="14.5" x14ac:dyDescent="0.35">
      <c r="A8" s="37"/>
      <c r="B8" s="52"/>
      <c r="C8" s="52"/>
      <c r="F8" s="54"/>
      <c r="P8" s="9"/>
    </row>
    <row r="9" spans="1:18" s="8" customFormat="1" ht="14.5" x14ac:dyDescent="0.35">
      <c r="A9" s="35">
        <f>IF(I9&lt;&gt;"",1+MAX($A$1:A8),"")</f>
        <v>1</v>
      </c>
      <c r="B9" s="37"/>
      <c r="C9" s="37"/>
      <c r="E9" s="8" t="s">
        <v>97</v>
      </c>
      <c r="F9" s="6">
        <v>1</v>
      </c>
      <c r="G9" s="1">
        <v>0</v>
      </c>
      <c r="H9" s="2">
        <f t="shared" ref="H9" si="0">F9*(1+G9)</f>
        <v>1</v>
      </c>
      <c r="I9" s="15" t="s">
        <v>24</v>
      </c>
      <c r="J9" s="15"/>
      <c r="K9" s="15"/>
      <c r="L9" s="15"/>
      <c r="M9" s="15"/>
      <c r="N9" s="76">
        <v>5000</v>
      </c>
      <c r="O9" s="4">
        <f t="shared" ref="O9" si="1">N9*H9</f>
        <v>5000</v>
      </c>
      <c r="P9" s="9"/>
    </row>
    <row r="10" spans="1:18" s="8" customFormat="1" ht="14.5" x14ac:dyDescent="0.35">
      <c r="A10" s="35">
        <f>IF(I10&lt;&gt;"",1+MAX($A$1:A9),"")</f>
        <v>2</v>
      </c>
      <c r="B10" s="37"/>
      <c r="C10" s="37"/>
      <c r="E10" s="33" t="s">
        <v>34</v>
      </c>
      <c r="F10" s="6">
        <v>1</v>
      </c>
      <c r="G10" s="1">
        <v>0</v>
      </c>
      <c r="H10" s="2">
        <f t="shared" ref="H10:H11" si="2">F10*(1+G10)</f>
        <v>1</v>
      </c>
      <c r="I10" s="15" t="s">
        <v>24</v>
      </c>
      <c r="J10" s="15"/>
      <c r="K10" s="15"/>
      <c r="L10" s="15"/>
      <c r="M10" s="15"/>
      <c r="N10" s="76">
        <v>2000</v>
      </c>
      <c r="O10" s="4">
        <f t="shared" ref="O10:O11" si="3">N10*H10</f>
        <v>2000</v>
      </c>
      <c r="P10" s="9"/>
    </row>
    <row r="11" spans="1:18" s="8" customFormat="1" ht="14.5" x14ac:dyDescent="0.35">
      <c r="A11" s="35">
        <f>IF(I11&lt;&gt;"",1+MAX($A$1:A10),"")</f>
        <v>3</v>
      </c>
      <c r="B11" s="37"/>
      <c r="C11" s="37"/>
      <c r="E11" s="33" t="s">
        <v>35</v>
      </c>
      <c r="F11" s="6">
        <v>1</v>
      </c>
      <c r="G11" s="1">
        <v>0</v>
      </c>
      <c r="H11" s="2">
        <f t="shared" si="2"/>
        <v>1</v>
      </c>
      <c r="I11" s="15" t="s">
        <v>24</v>
      </c>
      <c r="J11" s="15"/>
      <c r="K11" s="15"/>
      <c r="L11" s="15"/>
      <c r="M11" s="15"/>
      <c r="N11" s="76">
        <v>3000</v>
      </c>
      <c r="O11" s="4">
        <f t="shared" si="3"/>
        <v>3000</v>
      </c>
      <c r="P11" s="9"/>
    </row>
    <row r="12" spans="1:18" customFormat="1" ht="16" thickBot="1" x14ac:dyDescent="0.4">
      <c r="A12" s="35" t="str">
        <f>IF(I12&lt;&gt;"",1+MAX($A$1:A11),"")</f>
        <v/>
      </c>
      <c r="B12" s="37"/>
      <c r="C12" s="37"/>
      <c r="D12" s="8"/>
      <c r="E12" s="45"/>
      <c r="F12" s="6"/>
      <c r="G12" s="1"/>
      <c r="H12" s="6"/>
      <c r="I12" s="15"/>
      <c r="J12" s="15"/>
      <c r="K12" s="15"/>
      <c r="L12" s="15"/>
      <c r="M12" s="15"/>
      <c r="N12" s="3"/>
      <c r="O12" s="4"/>
      <c r="P12" s="46"/>
    </row>
    <row r="13" spans="1:18" ht="16" thickBot="1" x14ac:dyDescent="0.4">
      <c r="A13" s="104" t="str">
        <f>IF(I13&lt;&gt;"",1+MAX($A$1:A12),"")</f>
        <v/>
      </c>
      <c r="B13" s="105"/>
      <c r="C13" s="105"/>
      <c r="D13" s="105" t="s">
        <v>40</v>
      </c>
      <c r="E13" s="106" t="s">
        <v>41</v>
      </c>
      <c r="F13" s="107"/>
      <c r="G13" s="108"/>
      <c r="H13" s="108"/>
      <c r="I13" s="108"/>
      <c r="J13" s="108"/>
      <c r="K13" s="108"/>
      <c r="L13" s="108"/>
      <c r="M13" s="108"/>
      <c r="N13" s="108"/>
      <c r="O13" s="108"/>
      <c r="P13" s="109">
        <f>SUM(O20:O239)</f>
        <v>74856.720431249982</v>
      </c>
    </row>
    <row r="14" spans="1:18" x14ac:dyDescent="0.35">
      <c r="A14" s="35" t="str">
        <f>IF(I14&lt;&gt;"",1+MAX($A$1:A13),"")</f>
        <v/>
      </c>
      <c r="B14" s="62"/>
      <c r="C14" s="63"/>
      <c r="D14" s="23"/>
      <c r="E14" s="24"/>
      <c r="F14" s="54"/>
      <c r="G14" s="8"/>
      <c r="H14" s="8"/>
      <c r="J14" s="40"/>
      <c r="K14" s="40"/>
      <c r="L14" s="40"/>
      <c r="M14" s="40"/>
      <c r="N14" s="8"/>
      <c r="O14" s="8"/>
      <c r="P14" s="25"/>
    </row>
    <row r="15" spans="1:18" ht="18.5" x14ac:dyDescent="0.35">
      <c r="A15" s="35" t="str">
        <f>IF(I15&lt;&gt;"",1+MAX($A$1:A14),"")</f>
        <v/>
      </c>
      <c r="B15" s="62"/>
      <c r="C15" s="63"/>
      <c r="D15" s="23"/>
      <c r="E15" s="56" t="s">
        <v>39</v>
      </c>
      <c r="F15" s="54"/>
      <c r="G15" s="8"/>
      <c r="H15" s="8"/>
      <c r="J15" s="40"/>
      <c r="K15" s="40"/>
      <c r="L15" s="40"/>
      <c r="M15" s="40"/>
      <c r="N15" s="8"/>
      <c r="O15" s="8"/>
      <c r="P15" s="25"/>
    </row>
    <row r="16" spans="1:18" x14ac:dyDescent="0.35">
      <c r="A16" s="35" t="str">
        <f>IF(I16&lt;&gt;"",1+MAX($A$1:A15),"")</f>
        <v/>
      </c>
      <c r="B16" s="37"/>
      <c r="C16" s="37"/>
      <c r="D16" s="23"/>
      <c r="E16" s="24"/>
      <c r="F16" s="54"/>
      <c r="G16" s="8"/>
      <c r="H16" s="8"/>
      <c r="J16" s="40"/>
      <c r="K16" s="40"/>
      <c r="L16" s="40"/>
      <c r="M16" s="40"/>
      <c r="N16" s="8"/>
      <c r="O16" s="8"/>
      <c r="P16" s="9"/>
    </row>
    <row r="17" spans="1:16" x14ac:dyDescent="0.35">
      <c r="A17" s="35" t="str">
        <f>IF(I17&lt;&gt;"",1+MAX($A$1:A16),"")</f>
        <v/>
      </c>
      <c r="B17" s="62"/>
      <c r="C17" s="63"/>
      <c r="D17" s="48"/>
      <c r="E17" s="49" t="s">
        <v>42</v>
      </c>
      <c r="F17" s="54"/>
      <c r="G17" s="8"/>
      <c r="H17" s="8"/>
      <c r="J17" s="40"/>
      <c r="K17" s="40"/>
      <c r="L17" s="40"/>
      <c r="M17" s="40"/>
      <c r="N17" s="8"/>
      <c r="O17" s="8"/>
      <c r="P17" s="9"/>
    </row>
    <row r="18" spans="1:16" x14ac:dyDescent="0.35">
      <c r="A18" s="35" t="str">
        <f>IF(I18&lt;&gt;"",1+MAX($A$1:A17),"")</f>
        <v/>
      </c>
      <c r="B18" s="62"/>
      <c r="C18" s="63"/>
      <c r="D18" s="23"/>
      <c r="E18" s="24"/>
      <c r="F18" s="54"/>
      <c r="G18" s="8"/>
      <c r="H18" s="8"/>
      <c r="J18" s="40"/>
      <c r="K18" s="40"/>
      <c r="L18" s="40"/>
      <c r="M18" s="40"/>
      <c r="N18" s="8"/>
      <c r="O18" s="8"/>
      <c r="P18" s="9"/>
    </row>
    <row r="19" spans="1:16" x14ac:dyDescent="0.35">
      <c r="A19" s="35" t="str">
        <f>IF(I19&lt;&gt;"",1+MAX($A$1:A18),"")</f>
        <v/>
      </c>
      <c r="B19" s="62"/>
      <c r="C19" s="63"/>
      <c r="D19" s="47"/>
      <c r="E19" s="53" t="s">
        <v>43</v>
      </c>
      <c r="F19" s="70">
        <v>102.73</v>
      </c>
      <c r="G19" s="69">
        <v>9</v>
      </c>
      <c r="H19" s="8"/>
      <c r="J19" s="40"/>
      <c r="K19" s="40"/>
      <c r="L19" s="40"/>
      <c r="M19" s="40"/>
      <c r="N19" s="8"/>
      <c r="O19" s="8"/>
      <c r="P19" s="25"/>
    </row>
    <row r="20" spans="1:16" x14ac:dyDescent="0.35">
      <c r="A20" s="35" t="str">
        <f>IF(I20&lt;&gt;"",1+MAX($A$1:A19),"")</f>
        <v/>
      </c>
      <c r="B20" s="62"/>
      <c r="C20" s="63"/>
      <c r="D20" s="8"/>
      <c r="E20" s="33"/>
      <c r="F20" s="6"/>
      <c r="G20" s="8"/>
      <c r="H20" s="8"/>
      <c r="J20" s="40"/>
      <c r="K20" s="40"/>
      <c r="L20" s="40"/>
      <c r="M20" s="40"/>
      <c r="N20" s="8"/>
      <c r="O20" s="8"/>
      <c r="P20" s="25"/>
    </row>
    <row r="21" spans="1:16" s="8" customFormat="1" ht="14.5" x14ac:dyDescent="0.35">
      <c r="A21" s="35">
        <f>IF(I21&lt;&gt;"",1+MAX($A$1:A20),"")</f>
        <v>4</v>
      </c>
      <c r="B21" s="37" t="s">
        <v>44</v>
      </c>
      <c r="C21" s="37" t="s">
        <v>45</v>
      </c>
      <c r="E21" s="33" t="s">
        <v>46</v>
      </c>
      <c r="F21" s="6">
        <f>F19*G19/32</f>
        <v>28.892812500000002</v>
      </c>
      <c r="G21" s="1">
        <v>0</v>
      </c>
      <c r="H21" s="2">
        <f t="shared" ref="H21:H22" si="4">F21*(1+G21)</f>
        <v>28.892812500000002</v>
      </c>
      <c r="I21" s="15" t="s">
        <v>31</v>
      </c>
      <c r="J21" s="78">
        <v>62</v>
      </c>
      <c r="K21" s="79">
        <f t="shared" ref="K21:K22" si="5">J21*H21</f>
        <v>1791.3543750000001</v>
      </c>
      <c r="L21" s="79">
        <v>14</v>
      </c>
      <c r="M21" s="79">
        <f t="shared" ref="M21:M22" si="6">L21*H21</f>
        <v>404.49937500000004</v>
      </c>
      <c r="N21" s="78">
        <v>76</v>
      </c>
      <c r="O21" s="4">
        <f t="shared" ref="O21:O22" si="7">N21*H21</f>
        <v>2195.8537500000002</v>
      </c>
      <c r="P21" s="9"/>
    </row>
    <row r="22" spans="1:16" s="8" customFormat="1" ht="14.5" x14ac:dyDescent="0.35">
      <c r="A22" s="35">
        <f>IF(I22&lt;&gt;"",1+MAX($A$1:A21),"")</f>
        <v>5</v>
      </c>
      <c r="B22" s="37" t="s">
        <v>44</v>
      </c>
      <c r="C22" s="37" t="s">
        <v>45</v>
      </c>
      <c r="E22" s="33" t="s">
        <v>47</v>
      </c>
      <c r="F22" s="6">
        <f>F19*2</f>
        <v>205.46</v>
      </c>
      <c r="G22" s="1">
        <v>0.1</v>
      </c>
      <c r="H22" s="2">
        <f t="shared" si="4"/>
        <v>226.00600000000003</v>
      </c>
      <c r="I22" s="15" t="s">
        <v>26</v>
      </c>
      <c r="J22" s="78">
        <v>3.35</v>
      </c>
      <c r="K22" s="79">
        <f t="shared" si="5"/>
        <v>757.12010000000009</v>
      </c>
      <c r="L22" s="79">
        <v>1.6500000000000001</v>
      </c>
      <c r="M22" s="79">
        <f t="shared" si="6"/>
        <v>372.90990000000005</v>
      </c>
      <c r="N22" s="78">
        <v>5</v>
      </c>
      <c r="O22" s="4">
        <f t="shared" si="7"/>
        <v>1130.0300000000002</v>
      </c>
      <c r="P22" s="9"/>
    </row>
    <row r="23" spans="1:16" x14ac:dyDescent="0.35">
      <c r="A23" s="35" t="str">
        <f>IF(I23&lt;&gt;"",1+MAX($A$1:A22),"")</f>
        <v/>
      </c>
      <c r="B23" s="62"/>
      <c r="C23" s="63"/>
      <c r="D23" s="23"/>
      <c r="E23" s="24"/>
      <c r="F23" s="54"/>
      <c r="G23" s="8"/>
      <c r="H23" s="8"/>
      <c r="J23" s="40"/>
      <c r="K23" s="40"/>
      <c r="L23" s="40"/>
      <c r="M23" s="40"/>
      <c r="N23" s="8"/>
      <c r="O23" s="8"/>
      <c r="P23" s="9"/>
    </row>
    <row r="24" spans="1:16" x14ac:dyDescent="0.35">
      <c r="A24" s="35" t="str">
        <f>IF(I24&lt;&gt;"",1+MAX($A$1:A23),"")</f>
        <v/>
      </c>
      <c r="B24" s="62"/>
      <c r="C24" s="63"/>
      <c r="D24" s="47"/>
      <c r="E24" s="53" t="s">
        <v>48</v>
      </c>
      <c r="F24" s="70">
        <v>16.07</v>
      </c>
      <c r="G24" s="69">
        <v>9</v>
      </c>
      <c r="H24" s="8"/>
      <c r="J24" s="40"/>
      <c r="K24" s="40"/>
      <c r="L24" s="40"/>
      <c r="M24" s="40"/>
      <c r="N24" s="8"/>
      <c r="O24" s="8"/>
      <c r="P24" s="25"/>
    </row>
    <row r="25" spans="1:16" x14ac:dyDescent="0.35">
      <c r="A25" s="35" t="str">
        <f>IF(I25&lt;&gt;"",1+MAX($A$1:A24),"")</f>
        <v/>
      </c>
      <c r="B25" s="62"/>
      <c r="C25" s="63"/>
      <c r="D25" s="8"/>
      <c r="E25" s="33"/>
      <c r="F25" s="6"/>
      <c r="G25" s="8"/>
      <c r="H25" s="8"/>
      <c r="J25" s="40"/>
      <c r="K25" s="40"/>
      <c r="L25" s="40"/>
      <c r="M25" s="40"/>
      <c r="N25" s="8"/>
      <c r="O25" s="8"/>
      <c r="P25" s="25"/>
    </row>
    <row r="26" spans="1:16" s="8" customFormat="1" ht="14.5" x14ac:dyDescent="0.35">
      <c r="A26" s="35">
        <f>IF(I26&lt;&gt;"",1+MAX($A$1:A25),"")</f>
        <v>6</v>
      </c>
      <c r="B26" s="37" t="s">
        <v>44</v>
      </c>
      <c r="C26" s="37" t="s">
        <v>45</v>
      </c>
      <c r="E26" s="33" t="s">
        <v>49</v>
      </c>
      <c r="F26" s="6">
        <f>F24*G24/32</f>
        <v>4.5196874999999999</v>
      </c>
      <c r="G26" s="1">
        <v>0</v>
      </c>
      <c r="H26" s="2">
        <f t="shared" ref="H26:H27" si="8">F26*(1+G26)</f>
        <v>4.5196874999999999</v>
      </c>
      <c r="I26" s="15" t="s">
        <v>31</v>
      </c>
      <c r="J26" s="78">
        <v>70</v>
      </c>
      <c r="K26" s="79">
        <f t="shared" ref="K26:K27" si="9">J26*H26</f>
        <v>316.37812500000001</v>
      </c>
      <c r="L26" s="79">
        <v>20</v>
      </c>
      <c r="M26" s="79">
        <f t="shared" ref="M26:M27" si="10">L26*H26</f>
        <v>90.393749999999997</v>
      </c>
      <c r="N26" s="78">
        <v>90</v>
      </c>
      <c r="O26" s="4">
        <f t="shared" ref="O26:O27" si="11">N26*H26</f>
        <v>406.77187499999997</v>
      </c>
      <c r="P26" s="9"/>
    </row>
    <row r="27" spans="1:16" s="8" customFormat="1" ht="14.5" x14ac:dyDescent="0.35">
      <c r="A27" s="35">
        <f>IF(I27&lt;&gt;"",1+MAX($A$1:A26),"")</f>
        <v>7</v>
      </c>
      <c r="B27" s="37" t="s">
        <v>44</v>
      </c>
      <c r="C27" s="37" t="s">
        <v>45</v>
      </c>
      <c r="E27" s="33" t="s">
        <v>47</v>
      </c>
      <c r="F27" s="6">
        <f>F24*2</f>
        <v>32.14</v>
      </c>
      <c r="G27" s="1">
        <v>0.1</v>
      </c>
      <c r="H27" s="2">
        <f t="shared" si="8"/>
        <v>35.354000000000006</v>
      </c>
      <c r="I27" s="15" t="s">
        <v>26</v>
      </c>
      <c r="J27" s="78">
        <v>3.35</v>
      </c>
      <c r="K27" s="79">
        <f t="shared" si="9"/>
        <v>118.43590000000002</v>
      </c>
      <c r="L27" s="79">
        <v>1.6500000000000001</v>
      </c>
      <c r="M27" s="79">
        <f t="shared" si="10"/>
        <v>58.334100000000014</v>
      </c>
      <c r="N27" s="78">
        <v>5</v>
      </c>
      <c r="O27" s="4">
        <f t="shared" si="11"/>
        <v>176.77000000000004</v>
      </c>
      <c r="P27" s="9"/>
    </row>
    <row r="28" spans="1:16" x14ac:dyDescent="0.35">
      <c r="A28" s="35" t="str">
        <f>IF(I28&lt;&gt;"",1+MAX($A$1:A27),"")</f>
        <v/>
      </c>
      <c r="B28" s="62"/>
      <c r="C28" s="63"/>
      <c r="D28" s="23"/>
      <c r="E28" s="24"/>
      <c r="F28" s="6"/>
      <c r="G28" s="8"/>
      <c r="H28" s="8"/>
      <c r="J28" s="40"/>
      <c r="K28" s="40"/>
      <c r="L28" s="40"/>
      <c r="M28" s="40"/>
      <c r="N28" s="8"/>
      <c r="O28" s="8"/>
      <c r="P28" s="9"/>
    </row>
    <row r="29" spans="1:16" x14ac:dyDescent="0.35">
      <c r="A29" s="35" t="str">
        <f>IF(I29&lt;&gt;"",1+MAX($A$1:A28),"")</f>
        <v/>
      </c>
      <c r="B29" s="62"/>
      <c r="C29" s="63"/>
      <c r="D29" s="47"/>
      <c r="E29" s="53" t="s">
        <v>50</v>
      </c>
      <c r="F29" s="70">
        <v>24.6</v>
      </c>
      <c r="G29" s="69">
        <v>9</v>
      </c>
      <c r="H29" s="8"/>
      <c r="J29" s="40"/>
      <c r="K29" s="40"/>
      <c r="L29" s="40"/>
      <c r="M29" s="40"/>
      <c r="N29" s="8"/>
      <c r="O29" s="8"/>
      <c r="P29" s="25"/>
    </row>
    <row r="30" spans="1:16" x14ac:dyDescent="0.35">
      <c r="A30" s="35" t="str">
        <f>IF(I30&lt;&gt;"",1+MAX($A$1:A29),"")</f>
        <v/>
      </c>
      <c r="B30" s="62"/>
      <c r="C30" s="63"/>
      <c r="D30" s="8"/>
      <c r="E30" s="33"/>
      <c r="F30" s="6"/>
      <c r="G30" s="8"/>
      <c r="H30" s="8"/>
      <c r="J30" s="40"/>
      <c r="K30" s="40"/>
      <c r="L30" s="40"/>
      <c r="M30" s="40"/>
      <c r="N30" s="8"/>
      <c r="O30" s="8"/>
      <c r="P30" s="25"/>
    </row>
    <row r="31" spans="1:16" s="8" customFormat="1" ht="14.5" x14ac:dyDescent="0.35">
      <c r="A31" s="35">
        <f>IF(I31&lt;&gt;"",1+MAX($A$1:A30),"")</f>
        <v>8</v>
      </c>
      <c r="B31" s="37" t="s">
        <v>44</v>
      </c>
      <c r="C31" s="37" t="s">
        <v>45</v>
      </c>
      <c r="E31" s="33" t="s">
        <v>46</v>
      </c>
      <c r="F31" s="6">
        <f>F29*G29/32</f>
        <v>6.9187500000000002</v>
      </c>
      <c r="G31" s="1">
        <v>0</v>
      </c>
      <c r="H31" s="2">
        <f t="shared" ref="H31:H32" si="12">F31*(1+G31)</f>
        <v>6.9187500000000002</v>
      </c>
      <c r="I31" s="15" t="s">
        <v>31</v>
      </c>
      <c r="J31" s="78">
        <v>62</v>
      </c>
      <c r="K31" s="79">
        <f>J31*H31</f>
        <v>428.96250000000003</v>
      </c>
      <c r="L31" s="79">
        <v>14</v>
      </c>
      <c r="M31" s="79">
        <f>L31*H31</f>
        <v>96.862499999999997</v>
      </c>
      <c r="N31" s="78">
        <v>76</v>
      </c>
      <c r="O31" s="4">
        <f t="shared" ref="O31:O32" si="13">N31*H31</f>
        <v>525.82500000000005</v>
      </c>
      <c r="P31" s="9"/>
    </row>
    <row r="32" spans="1:16" s="8" customFormat="1" ht="14.5" x14ac:dyDescent="0.35">
      <c r="A32" s="35">
        <f>IF(I32&lt;&gt;"",1+MAX($A$1:A31),"")</f>
        <v>9</v>
      </c>
      <c r="B32" s="37" t="s">
        <v>44</v>
      </c>
      <c r="C32" s="37" t="s">
        <v>45</v>
      </c>
      <c r="E32" s="33" t="s">
        <v>47</v>
      </c>
      <c r="F32" s="6">
        <f>F29*2</f>
        <v>49.2</v>
      </c>
      <c r="G32" s="1">
        <v>0.1</v>
      </c>
      <c r="H32" s="2">
        <f t="shared" si="12"/>
        <v>54.120000000000005</v>
      </c>
      <c r="I32" s="15" t="s">
        <v>26</v>
      </c>
      <c r="J32" s="78">
        <v>3.35</v>
      </c>
      <c r="K32" s="79">
        <f>J32*H32</f>
        <v>181.30200000000002</v>
      </c>
      <c r="L32" s="79">
        <v>1.6500000000000001</v>
      </c>
      <c r="M32" s="79">
        <f>L32*H32</f>
        <v>89.298000000000016</v>
      </c>
      <c r="N32" s="78">
        <v>5</v>
      </c>
      <c r="O32" s="4">
        <f t="shared" si="13"/>
        <v>270.60000000000002</v>
      </c>
      <c r="P32" s="9"/>
    </row>
    <row r="33" spans="1:16" x14ac:dyDescent="0.35">
      <c r="A33" s="35" t="str">
        <f>IF(I33&lt;&gt;"",1+MAX($A$1:A32),"")</f>
        <v/>
      </c>
      <c r="B33" s="62"/>
      <c r="C33" s="63"/>
      <c r="D33" s="23"/>
      <c r="E33" s="24"/>
      <c r="F33" s="54"/>
      <c r="G33" s="8"/>
      <c r="H33" s="8"/>
      <c r="J33" s="40"/>
      <c r="K33" s="40"/>
      <c r="L33" s="40"/>
      <c r="M33" s="40"/>
      <c r="N33" s="8"/>
      <c r="O33" s="8"/>
      <c r="P33" s="9"/>
    </row>
    <row r="34" spans="1:16" x14ac:dyDescent="0.35">
      <c r="A34" s="35" t="str">
        <f>IF(I34&lt;&gt;"",1+MAX($A$1:A33),"")</f>
        <v/>
      </c>
      <c r="B34" s="62"/>
      <c r="C34" s="63"/>
      <c r="D34" s="47"/>
      <c r="E34" s="53" t="s">
        <v>51</v>
      </c>
      <c r="F34" s="70">
        <v>88.93</v>
      </c>
      <c r="G34" s="69">
        <v>9</v>
      </c>
      <c r="H34" s="8"/>
      <c r="J34" s="40"/>
      <c r="K34" s="40"/>
      <c r="L34" s="40"/>
      <c r="M34" s="40"/>
      <c r="N34" s="8"/>
      <c r="O34" s="8"/>
      <c r="P34" s="25"/>
    </row>
    <row r="35" spans="1:16" x14ac:dyDescent="0.35">
      <c r="A35" s="35" t="str">
        <f>IF(I35&lt;&gt;"",1+MAX($A$1:A34),"")</f>
        <v/>
      </c>
      <c r="B35" s="62"/>
      <c r="C35" s="63"/>
      <c r="D35" s="8"/>
      <c r="E35" s="33"/>
      <c r="F35" s="6"/>
      <c r="G35" s="8"/>
      <c r="H35" s="8"/>
      <c r="J35" s="40"/>
      <c r="K35" s="40"/>
      <c r="L35" s="40"/>
      <c r="M35" s="40"/>
      <c r="N35" s="8"/>
      <c r="O35" s="8"/>
      <c r="P35" s="25"/>
    </row>
    <row r="36" spans="1:16" s="8" customFormat="1" ht="14.5" x14ac:dyDescent="0.35">
      <c r="A36" s="35">
        <f>IF(I36&lt;&gt;"",1+MAX($A$1:A35),"")</f>
        <v>10</v>
      </c>
      <c r="B36" s="37" t="s">
        <v>44</v>
      </c>
      <c r="C36" s="37" t="s">
        <v>45</v>
      </c>
      <c r="E36" s="33" t="s">
        <v>52</v>
      </c>
      <c r="F36" s="6">
        <f>F34*G34*2/32</f>
        <v>50.023125000000007</v>
      </c>
      <c r="G36" s="1">
        <v>0</v>
      </c>
      <c r="H36" s="2">
        <f>F36*(1+G36)</f>
        <v>50.023125000000007</v>
      </c>
      <c r="I36" s="15" t="s">
        <v>31</v>
      </c>
      <c r="J36" s="78">
        <v>62</v>
      </c>
      <c r="K36" s="79">
        <f t="shared" ref="K36:K37" si="14">J36*H36</f>
        <v>3101.4337500000006</v>
      </c>
      <c r="L36" s="79">
        <v>14</v>
      </c>
      <c r="M36" s="79">
        <f t="shared" ref="M36:M37" si="15">L36*H36</f>
        <v>700.32375000000013</v>
      </c>
      <c r="N36" s="78">
        <v>76</v>
      </c>
      <c r="O36" s="4">
        <f t="shared" ref="O36:O37" si="16">N36*H36</f>
        <v>3801.7575000000006</v>
      </c>
      <c r="P36" s="9"/>
    </row>
    <row r="37" spans="1:16" s="8" customFormat="1" ht="14.5" x14ac:dyDescent="0.35">
      <c r="A37" s="35">
        <f>IF(I37&lt;&gt;"",1+MAX($A$1:A36),"")</f>
        <v>11</v>
      </c>
      <c r="B37" s="37" t="s">
        <v>44</v>
      </c>
      <c r="C37" s="37" t="s">
        <v>45</v>
      </c>
      <c r="E37" s="33" t="s">
        <v>47</v>
      </c>
      <c r="F37" s="6">
        <f>F34*4</f>
        <v>355.72</v>
      </c>
      <c r="G37" s="1">
        <v>0.1</v>
      </c>
      <c r="H37" s="2">
        <f t="shared" ref="H37" si="17">F37*(1+G37)</f>
        <v>391.29200000000009</v>
      </c>
      <c r="I37" s="15" t="s">
        <v>26</v>
      </c>
      <c r="J37" s="78">
        <v>3.35</v>
      </c>
      <c r="K37" s="79">
        <f t="shared" si="14"/>
        <v>1310.8282000000004</v>
      </c>
      <c r="L37" s="79">
        <v>1.6500000000000001</v>
      </c>
      <c r="M37" s="79">
        <f t="shared" si="15"/>
        <v>645.63180000000023</v>
      </c>
      <c r="N37" s="78">
        <v>5</v>
      </c>
      <c r="O37" s="4">
        <f t="shared" si="16"/>
        <v>1956.4600000000005</v>
      </c>
      <c r="P37" s="9"/>
    </row>
    <row r="38" spans="1:16" x14ac:dyDescent="0.35">
      <c r="A38" s="35" t="str">
        <f>IF(I38&lt;&gt;"",1+MAX($A$1:A37),"")</f>
        <v/>
      </c>
      <c r="B38" s="62"/>
      <c r="C38" s="63"/>
      <c r="D38" s="23"/>
      <c r="E38" s="24"/>
      <c r="F38" s="6"/>
      <c r="G38" s="8"/>
      <c r="H38" s="8"/>
      <c r="J38" s="40"/>
      <c r="K38" s="40"/>
      <c r="L38" s="40"/>
      <c r="M38" s="40"/>
      <c r="N38" s="8"/>
      <c r="O38" s="8"/>
      <c r="P38" s="9"/>
    </row>
    <row r="39" spans="1:16" x14ac:dyDescent="0.35">
      <c r="A39" s="35" t="str">
        <f>IF(I39&lt;&gt;"",1+MAX($A$1:A38),"")</f>
        <v/>
      </c>
      <c r="B39" s="62"/>
      <c r="C39" s="63"/>
      <c r="D39" s="47"/>
      <c r="E39" s="53" t="s">
        <v>54</v>
      </c>
      <c r="F39" s="70">
        <v>41.41</v>
      </c>
      <c r="G39" s="69">
        <v>9</v>
      </c>
      <c r="H39" s="8"/>
      <c r="J39" s="40"/>
      <c r="K39" s="40"/>
      <c r="L39" s="40"/>
      <c r="M39" s="40"/>
      <c r="N39" s="8"/>
      <c r="O39" s="8"/>
      <c r="P39" s="25"/>
    </row>
    <row r="40" spans="1:16" x14ac:dyDescent="0.35">
      <c r="A40" s="35" t="str">
        <f>IF(I40&lt;&gt;"",1+MAX($A$1:A39),"")</f>
        <v/>
      </c>
      <c r="B40" s="62"/>
      <c r="C40" s="63"/>
      <c r="D40" s="8"/>
      <c r="E40" s="33"/>
      <c r="F40" s="72"/>
      <c r="G40" s="8"/>
      <c r="H40" s="8"/>
      <c r="J40" s="40"/>
      <c r="K40" s="40"/>
      <c r="L40" s="40"/>
      <c r="M40" s="40"/>
      <c r="N40" s="8"/>
      <c r="O40" s="8"/>
      <c r="P40" s="25"/>
    </row>
    <row r="41" spans="1:16" s="8" customFormat="1" ht="14.5" x14ac:dyDescent="0.35">
      <c r="A41" s="35">
        <f>IF(I41&lt;&gt;"",1+MAX($A$1:A40),"")</f>
        <v>12</v>
      </c>
      <c r="B41" s="37" t="s">
        <v>44</v>
      </c>
      <c r="C41" s="37" t="s">
        <v>45</v>
      </c>
      <c r="E41" s="33" t="s">
        <v>46</v>
      </c>
      <c r="F41" s="6">
        <f>F39*G39/32</f>
        <v>11.646562499999998</v>
      </c>
      <c r="G41" s="1">
        <v>0</v>
      </c>
      <c r="H41" s="2">
        <f>F41*(1+G41)</f>
        <v>11.646562499999998</v>
      </c>
      <c r="I41" s="15" t="s">
        <v>31</v>
      </c>
      <c r="J41" s="78">
        <v>62</v>
      </c>
      <c r="K41" s="79">
        <f t="shared" ref="K41:K43" si="18">J41*H41</f>
        <v>722.08687499999985</v>
      </c>
      <c r="L41" s="79">
        <v>14</v>
      </c>
      <c r="M41" s="79">
        <f t="shared" ref="M41:M43" si="19">L41*H41</f>
        <v>163.05187499999997</v>
      </c>
      <c r="N41" s="78">
        <v>76</v>
      </c>
      <c r="O41" s="4">
        <f t="shared" ref="O41:O43" si="20">N41*H41</f>
        <v>885.13874999999985</v>
      </c>
      <c r="P41" s="9"/>
    </row>
    <row r="42" spans="1:16" s="8" customFormat="1" ht="14.5" x14ac:dyDescent="0.35">
      <c r="A42" s="35">
        <f>IF(I42&lt;&gt;"",1+MAX($A$1:A41),"")</f>
        <v>13</v>
      </c>
      <c r="B42" s="37" t="s">
        <v>44</v>
      </c>
      <c r="C42" s="37" t="s">
        <v>45</v>
      </c>
      <c r="E42" s="33" t="s">
        <v>49</v>
      </c>
      <c r="F42" s="6">
        <f>F39*G39/32</f>
        <v>11.646562499999998</v>
      </c>
      <c r="G42" s="1">
        <v>0</v>
      </c>
      <c r="H42" s="2">
        <f>F42*(1+G42)</f>
        <v>11.646562499999998</v>
      </c>
      <c r="I42" s="15" t="s">
        <v>31</v>
      </c>
      <c r="J42" s="78">
        <v>70</v>
      </c>
      <c r="K42" s="79">
        <f t="shared" si="18"/>
        <v>815.25937499999986</v>
      </c>
      <c r="L42" s="79">
        <v>20</v>
      </c>
      <c r="M42" s="79">
        <f t="shared" si="19"/>
        <v>232.93124999999998</v>
      </c>
      <c r="N42" s="78">
        <v>90</v>
      </c>
      <c r="O42" s="4">
        <f t="shared" si="20"/>
        <v>1048.1906249999997</v>
      </c>
      <c r="P42" s="9"/>
    </row>
    <row r="43" spans="1:16" s="8" customFormat="1" ht="14.5" x14ac:dyDescent="0.35">
      <c r="A43" s="35">
        <f>IF(I43&lt;&gt;"",1+MAX($A$1:A42),"")</f>
        <v>14</v>
      </c>
      <c r="B43" s="37" t="s">
        <v>44</v>
      </c>
      <c r="C43" s="37" t="s">
        <v>45</v>
      </c>
      <c r="E43" s="33" t="s">
        <v>47</v>
      </c>
      <c r="F43" s="6">
        <f>F39*4</f>
        <v>165.64</v>
      </c>
      <c r="G43" s="1">
        <v>0.1</v>
      </c>
      <c r="H43" s="2">
        <f t="shared" ref="H43" si="21">F43*(1+G43)</f>
        <v>182.20400000000001</v>
      </c>
      <c r="I43" s="15" t="s">
        <v>26</v>
      </c>
      <c r="J43" s="78">
        <v>3.35</v>
      </c>
      <c r="K43" s="79">
        <f t="shared" si="18"/>
        <v>610.38340000000005</v>
      </c>
      <c r="L43" s="79">
        <v>1.6500000000000001</v>
      </c>
      <c r="M43" s="79">
        <f t="shared" si="19"/>
        <v>300.63660000000004</v>
      </c>
      <c r="N43" s="78">
        <v>5</v>
      </c>
      <c r="O43" s="4">
        <f t="shared" si="20"/>
        <v>911.02</v>
      </c>
      <c r="P43" s="9"/>
    </row>
    <row r="44" spans="1:16" x14ac:dyDescent="0.35">
      <c r="A44" s="35" t="str">
        <f>IF(I44&lt;&gt;"",1+MAX($A$1:A43),"")</f>
        <v/>
      </c>
      <c r="B44" s="62"/>
      <c r="C44" s="63"/>
      <c r="D44" s="23"/>
      <c r="E44" s="24"/>
      <c r="F44" s="6"/>
      <c r="G44" s="8"/>
      <c r="H44" s="8"/>
      <c r="J44" s="40"/>
      <c r="K44" s="40"/>
      <c r="L44" s="40"/>
      <c r="M44" s="40"/>
      <c r="N44" s="8"/>
      <c r="O44" s="8"/>
      <c r="P44" s="9"/>
    </row>
    <row r="45" spans="1:16" x14ac:dyDescent="0.35">
      <c r="A45" s="35" t="str">
        <f>IF(I45&lt;&gt;"",1+MAX($A$1:A44),"")</f>
        <v/>
      </c>
      <c r="B45" s="62"/>
      <c r="C45" s="63"/>
      <c r="D45" s="47"/>
      <c r="E45" s="53" t="s">
        <v>55</v>
      </c>
      <c r="F45" s="70">
        <v>3.45</v>
      </c>
      <c r="G45" s="69">
        <v>9</v>
      </c>
      <c r="H45" s="8"/>
      <c r="J45" s="40"/>
      <c r="K45" s="40"/>
      <c r="L45" s="40"/>
      <c r="M45" s="40"/>
      <c r="N45" s="8"/>
      <c r="O45" s="8"/>
      <c r="P45" s="25"/>
    </row>
    <row r="46" spans="1:16" x14ac:dyDescent="0.35">
      <c r="A46" s="35" t="str">
        <f>IF(I46&lt;&gt;"",1+MAX($A$1:A45),"")</f>
        <v/>
      </c>
      <c r="B46" s="62"/>
      <c r="C46" s="63"/>
      <c r="D46" s="8"/>
      <c r="E46" s="33"/>
      <c r="F46" s="6"/>
      <c r="G46" s="8"/>
      <c r="H46" s="8"/>
      <c r="J46" s="40"/>
      <c r="K46" s="40"/>
      <c r="L46" s="40"/>
      <c r="M46" s="40"/>
      <c r="N46" s="8"/>
      <c r="O46" s="8"/>
      <c r="P46" s="25"/>
    </row>
    <row r="47" spans="1:16" s="8" customFormat="1" ht="14.5" x14ac:dyDescent="0.35">
      <c r="A47" s="35">
        <f>IF(I47&lt;&gt;"",1+MAX($A$1:A46),"")</f>
        <v>15</v>
      </c>
      <c r="B47" s="37" t="s">
        <v>44</v>
      </c>
      <c r="C47" s="37" t="s">
        <v>45</v>
      </c>
      <c r="E47" s="33" t="s">
        <v>56</v>
      </c>
      <c r="F47" s="6">
        <f>F45*G45*2/32</f>
        <v>1.940625</v>
      </c>
      <c r="G47" s="1">
        <v>0</v>
      </c>
      <c r="H47" s="2">
        <f>F47*(1+G47)</f>
        <v>1.940625</v>
      </c>
      <c r="I47" s="15" t="s">
        <v>31</v>
      </c>
      <c r="J47" s="78">
        <v>70</v>
      </c>
      <c r="K47" s="79">
        <f t="shared" ref="K47:K48" si="22">J47*H47</f>
        <v>135.84375</v>
      </c>
      <c r="L47" s="79">
        <v>20</v>
      </c>
      <c r="M47" s="79">
        <f t="shared" ref="M47:M48" si="23">L47*H47</f>
        <v>38.8125</v>
      </c>
      <c r="N47" s="78">
        <v>90</v>
      </c>
      <c r="O47" s="4">
        <f t="shared" ref="O47:O48" si="24">N47*H47</f>
        <v>174.65625</v>
      </c>
      <c r="P47" s="9"/>
    </row>
    <row r="48" spans="1:16" s="8" customFormat="1" ht="14.5" x14ac:dyDescent="0.35">
      <c r="A48" s="35">
        <f>IF(I48&lt;&gt;"",1+MAX($A$1:A47),"")</f>
        <v>16</v>
      </c>
      <c r="B48" s="37" t="s">
        <v>44</v>
      </c>
      <c r="C48" s="37" t="s">
        <v>45</v>
      </c>
      <c r="E48" s="33" t="s">
        <v>47</v>
      </c>
      <c r="F48" s="6">
        <f>F45*4</f>
        <v>13.8</v>
      </c>
      <c r="G48" s="1">
        <v>0.1</v>
      </c>
      <c r="H48" s="2">
        <f t="shared" ref="H48" si="25">F48*(1+G48)</f>
        <v>15.180000000000001</v>
      </c>
      <c r="I48" s="15" t="s">
        <v>26</v>
      </c>
      <c r="J48" s="78">
        <v>3.35</v>
      </c>
      <c r="K48" s="79">
        <f t="shared" si="22"/>
        <v>50.853000000000009</v>
      </c>
      <c r="L48" s="79">
        <v>1.6500000000000001</v>
      </c>
      <c r="M48" s="79">
        <f t="shared" si="23"/>
        <v>25.047000000000004</v>
      </c>
      <c r="N48" s="78">
        <v>5</v>
      </c>
      <c r="O48" s="4">
        <f t="shared" si="24"/>
        <v>75.900000000000006</v>
      </c>
      <c r="P48" s="9"/>
    </row>
    <row r="49" spans="1:16" x14ac:dyDescent="0.35">
      <c r="A49" s="35" t="str">
        <f>IF(I49&lt;&gt;"",1+MAX($A$1:A48),"")</f>
        <v/>
      </c>
      <c r="B49" s="62"/>
      <c r="C49" s="63"/>
      <c r="D49" s="23"/>
      <c r="E49" s="24"/>
      <c r="F49" s="6"/>
      <c r="G49" s="8"/>
      <c r="H49" s="8"/>
      <c r="J49" s="40"/>
      <c r="K49" s="40"/>
      <c r="L49" s="40"/>
      <c r="M49" s="40"/>
      <c r="N49" s="8"/>
      <c r="O49" s="8"/>
      <c r="P49" s="9"/>
    </row>
    <row r="50" spans="1:16" x14ac:dyDescent="0.35">
      <c r="A50" s="35" t="str">
        <f>IF(I50&lt;&gt;"",1+MAX($A$1:A49),"")</f>
        <v/>
      </c>
      <c r="B50" s="62"/>
      <c r="C50" s="63"/>
      <c r="D50" s="47"/>
      <c r="E50" s="53" t="s">
        <v>57</v>
      </c>
      <c r="F50" s="70">
        <v>24.62</v>
      </c>
      <c r="G50" s="69">
        <v>9</v>
      </c>
      <c r="H50" s="8"/>
      <c r="J50" s="40"/>
      <c r="K50" s="40"/>
      <c r="L50" s="40"/>
      <c r="M50" s="40"/>
      <c r="N50" s="8"/>
      <c r="O50" s="8"/>
      <c r="P50" s="25"/>
    </row>
    <row r="51" spans="1:16" x14ac:dyDescent="0.35">
      <c r="A51" s="35" t="str">
        <f>IF(I51&lt;&gt;"",1+MAX($A$1:A50),"")</f>
        <v/>
      </c>
      <c r="B51" s="62"/>
      <c r="C51" s="63"/>
      <c r="D51" s="8"/>
      <c r="E51" s="33"/>
      <c r="F51" s="6"/>
      <c r="G51" s="8"/>
      <c r="H51" s="8"/>
      <c r="J51" s="40"/>
      <c r="K51" s="40"/>
      <c r="L51" s="40"/>
      <c r="M51" s="40"/>
      <c r="N51" s="8"/>
      <c r="O51" s="8"/>
      <c r="P51" s="25"/>
    </row>
    <row r="52" spans="1:16" s="8" customFormat="1" ht="14.5" x14ac:dyDescent="0.35">
      <c r="A52" s="35">
        <f>IF(I52&lt;&gt;"",1+MAX($A$1:A51),"")</f>
        <v>17</v>
      </c>
      <c r="B52" s="37" t="s">
        <v>44</v>
      </c>
      <c r="C52" s="37" t="s">
        <v>45</v>
      </c>
      <c r="E52" s="33" t="s">
        <v>52</v>
      </c>
      <c r="F52" s="6">
        <f>F50*G50*2/32</f>
        <v>13.848750000000001</v>
      </c>
      <c r="G52" s="1">
        <v>0</v>
      </c>
      <c r="H52" s="2">
        <f>F52*(1+G52)</f>
        <v>13.848750000000001</v>
      </c>
      <c r="I52" s="15" t="s">
        <v>31</v>
      </c>
      <c r="J52" s="78">
        <v>62</v>
      </c>
      <c r="K52" s="79">
        <f t="shared" ref="K52:K53" si="26">J52*H52</f>
        <v>858.62250000000006</v>
      </c>
      <c r="L52" s="79">
        <v>14</v>
      </c>
      <c r="M52" s="79">
        <f t="shared" ref="M52:M53" si="27">L52*H52</f>
        <v>193.88250000000002</v>
      </c>
      <c r="N52" s="78">
        <v>76</v>
      </c>
      <c r="O52" s="4">
        <f t="shared" ref="O52:O53" si="28">N52*H52</f>
        <v>1052.5050000000001</v>
      </c>
      <c r="P52" s="9"/>
    </row>
    <row r="53" spans="1:16" s="8" customFormat="1" ht="14.5" x14ac:dyDescent="0.35">
      <c r="A53" s="35">
        <f>IF(I53&lt;&gt;"",1+MAX($A$1:A52),"")</f>
        <v>18</v>
      </c>
      <c r="B53" s="37" t="s">
        <v>44</v>
      </c>
      <c r="C53" s="37" t="s">
        <v>45</v>
      </c>
      <c r="E53" s="33" t="s">
        <v>47</v>
      </c>
      <c r="F53" s="6">
        <f>F50*4</f>
        <v>98.48</v>
      </c>
      <c r="G53" s="1">
        <v>0.1</v>
      </c>
      <c r="H53" s="2">
        <f t="shared" ref="H53" si="29">F53*(1+G53)</f>
        <v>108.32800000000002</v>
      </c>
      <c r="I53" s="15" t="s">
        <v>26</v>
      </c>
      <c r="J53" s="78">
        <v>3.35</v>
      </c>
      <c r="K53" s="79">
        <f t="shared" si="26"/>
        <v>362.89880000000005</v>
      </c>
      <c r="L53" s="79">
        <v>1.6500000000000001</v>
      </c>
      <c r="M53" s="79">
        <f t="shared" si="27"/>
        <v>178.74120000000005</v>
      </c>
      <c r="N53" s="78">
        <v>5</v>
      </c>
      <c r="O53" s="4">
        <f t="shared" si="28"/>
        <v>541.6400000000001</v>
      </c>
      <c r="P53" s="9"/>
    </row>
    <row r="54" spans="1:16" s="8" customFormat="1" x14ac:dyDescent="0.35">
      <c r="A54" s="35" t="str">
        <f>IF(I54&lt;&gt;"",1+MAX($A$1:A53),"")</f>
        <v/>
      </c>
      <c r="B54" s="62"/>
      <c r="C54" s="63"/>
      <c r="E54" s="33"/>
      <c r="F54" s="6"/>
      <c r="G54" s="1"/>
      <c r="H54" s="2"/>
      <c r="I54" s="15"/>
      <c r="J54" s="40"/>
      <c r="K54" s="40"/>
      <c r="L54" s="40"/>
      <c r="M54" s="40"/>
      <c r="N54" s="3"/>
      <c r="O54" s="4"/>
      <c r="P54" s="9"/>
    </row>
    <row r="55" spans="1:16" x14ac:dyDescent="0.35">
      <c r="A55" s="35" t="str">
        <f>IF(I55&lt;&gt;"",1+MAX($A$1:A54),"")</f>
        <v/>
      </c>
      <c r="B55" s="62"/>
      <c r="C55" s="63"/>
      <c r="D55" s="50"/>
      <c r="E55" s="51" t="s">
        <v>61</v>
      </c>
      <c r="F55" s="6"/>
      <c r="G55" s="8"/>
      <c r="H55" s="8"/>
      <c r="J55" s="40"/>
      <c r="K55" s="40"/>
      <c r="L55" s="40"/>
      <c r="M55" s="40"/>
      <c r="N55" s="8"/>
      <c r="O55" s="8"/>
      <c r="P55" s="9"/>
    </row>
    <row r="56" spans="1:16" s="8" customFormat="1" ht="14.5" x14ac:dyDescent="0.35">
      <c r="A56" s="35">
        <f>IF(I56&lt;&gt;"",1+MAX($A$1:A55),"")</f>
        <v>19</v>
      </c>
      <c r="B56" s="37" t="s">
        <v>62</v>
      </c>
      <c r="C56" s="37" t="s">
        <v>62</v>
      </c>
      <c r="E56" s="33" t="s">
        <v>63</v>
      </c>
      <c r="F56" s="6">
        <f>147.98/32</f>
        <v>4.6243749999999997</v>
      </c>
      <c r="G56" s="1">
        <v>0</v>
      </c>
      <c r="H56" s="2">
        <f>F56*(1+G56)</f>
        <v>4.6243749999999997</v>
      </c>
      <c r="I56" s="15" t="s">
        <v>31</v>
      </c>
      <c r="J56" s="78">
        <v>62</v>
      </c>
      <c r="K56" s="79">
        <f>J56*H56</f>
        <v>286.71125000000001</v>
      </c>
      <c r="L56" s="79">
        <v>16</v>
      </c>
      <c r="M56" s="79">
        <f>L56*H56</f>
        <v>73.989999999999995</v>
      </c>
      <c r="N56" s="78">
        <v>78</v>
      </c>
      <c r="O56" s="4">
        <f t="shared" ref="O56:O58" si="30">N56*H56</f>
        <v>360.70124999999996</v>
      </c>
      <c r="P56" s="9"/>
    </row>
    <row r="57" spans="1:16" s="8" customFormat="1" ht="14.5" x14ac:dyDescent="0.35">
      <c r="A57" s="35">
        <f>IF(I57&lt;&gt;"",1+MAX($A$1:A56),"")</f>
        <v>20</v>
      </c>
      <c r="B57" s="37" t="s">
        <v>62</v>
      </c>
      <c r="C57" s="37" t="s">
        <v>62</v>
      </c>
      <c r="E57" s="33" t="s">
        <v>64</v>
      </c>
      <c r="F57" s="6">
        <f>1059.06/32</f>
        <v>33.095624999999998</v>
      </c>
      <c r="G57" s="1">
        <v>0</v>
      </c>
      <c r="H57" s="2">
        <f t="shared" ref="H57" si="31">F57*(1+G57)</f>
        <v>33.095624999999998</v>
      </c>
      <c r="I57" s="15" t="s">
        <v>31</v>
      </c>
      <c r="J57" s="78">
        <v>62</v>
      </c>
      <c r="K57" s="79">
        <f>J57*H57</f>
        <v>2051.92875</v>
      </c>
      <c r="L57" s="79">
        <v>14</v>
      </c>
      <c r="M57" s="79">
        <f>L57*H57</f>
        <v>463.33875</v>
      </c>
      <c r="N57" s="78">
        <v>76</v>
      </c>
      <c r="O57" s="4">
        <f t="shared" si="30"/>
        <v>2515.2674999999999</v>
      </c>
      <c r="P57" s="9"/>
    </row>
    <row r="58" spans="1:16" s="8" customFormat="1" ht="14.5" x14ac:dyDescent="0.35">
      <c r="A58" s="35">
        <f>IF(I58&lt;&gt;"",1+MAX($A$1:A57),"")</f>
        <v>21</v>
      </c>
      <c r="B58" s="37" t="s">
        <v>62</v>
      </c>
      <c r="C58" s="37" t="s">
        <v>62</v>
      </c>
      <c r="E58" s="33" t="s">
        <v>65</v>
      </c>
      <c r="F58" s="6">
        <f>50.48/32</f>
        <v>1.5774999999999999</v>
      </c>
      <c r="G58" s="1">
        <v>0</v>
      </c>
      <c r="H58" s="2">
        <f>F58*(1+G58)</f>
        <v>1.5774999999999999</v>
      </c>
      <c r="I58" s="15" t="s">
        <v>31</v>
      </c>
      <c r="J58" s="78">
        <v>62</v>
      </c>
      <c r="K58" s="79">
        <f>J58*H58</f>
        <v>97.804999999999993</v>
      </c>
      <c r="L58" s="79">
        <v>14</v>
      </c>
      <c r="M58" s="79">
        <f>L58*H58</f>
        <v>22.084999999999997</v>
      </c>
      <c r="N58" s="78">
        <v>76</v>
      </c>
      <c r="O58" s="4">
        <f t="shared" si="30"/>
        <v>119.88999999999999</v>
      </c>
      <c r="P58" s="9"/>
    </row>
    <row r="59" spans="1:16" x14ac:dyDescent="0.35">
      <c r="A59" s="35" t="str">
        <f>IF(I59&lt;&gt;"",1+MAX($A$1:A58),"")</f>
        <v/>
      </c>
      <c r="B59" s="62"/>
      <c r="C59" s="63"/>
      <c r="D59" s="23"/>
      <c r="E59" s="24"/>
      <c r="F59" s="6"/>
      <c r="G59" s="8"/>
      <c r="H59" s="8"/>
      <c r="J59" s="40"/>
      <c r="K59" s="40"/>
      <c r="L59" s="40"/>
      <c r="M59" s="40"/>
      <c r="N59" s="8"/>
      <c r="O59" s="8"/>
      <c r="P59" s="9"/>
    </row>
    <row r="60" spans="1:16" x14ac:dyDescent="0.35">
      <c r="A60" s="35" t="str">
        <f>IF(I60&lt;&gt;"",1+MAX($A$1:A59),"")</f>
        <v/>
      </c>
      <c r="B60" s="62"/>
      <c r="C60" s="63"/>
      <c r="D60" s="50"/>
      <c r="E60" s="51" t="s">
        <v>66</v>
      </c>
      <c r="F60" s="6"/>
      <c r="G60" s="8"/>
      <c r="H60" s="8"/>
      <c r="J60" s="40"/>
      <c r="K60" s="40"/>
      <c r="L60" s="40"/>
      <c r="M60" s="40"/>
      <c r="N60" s="8"/>
      <c r="O60" s="8"/>
      <c r="P60" s="9"/>
    </row>
    <row r="61" spans="1:16" s="8" customFormat="1" ht="14.5" x14ac:dyDescent="0.35">
      <c r="A61" s="35">
        <f>IF(I61&lt;&gt;"",1+MAX($A$1:A60),"")</f>
        <v>22</v>
      </c>
      <c r="B61" s="37" t="s">
        <v>62</v>
      </c>
      <c r="C61" s="37" t="s">
        <v>62</v>
      </c>
      <c r="E61" s="33" t="s">
        <v>67</v>
      </c>
      <c r="F61" s="73">
        <f>43.44*0.33/32</f>
        <v>0.44797500000000001</v>
      </c>
      <c r="G61" s="1">
        <v>0</v>
      </c>
      <c r="H61" s="57">
        <f>F61*(1+G61)</f>
        <v>0.44797500000000001</v>
      </c>
      <c r="I61" s="15" t="s">
        <v>31</v>
      </c>
      <c r="J61" s="78">
        <v>62</v>
      </c>
      <c r="K61" s="79">
        <f>J61*H61</f>
        <v>27.774450000000002</v>
      </c>
      <c r="L61" s="79">
        <v>14</v>
      </c>
      <c r="M61" s="79">
        <f>L61*H61</f>
        <v>6.2716500000000002</v>
      </c>
      <c r="N61" s="78">
        <v>76</v>
      </c>
      <c r="O61" s="4">
        <f t="shared" ref="O61:O62" si="32">N61*H61</f>
        <v>34.046100000000003</v>
      </c>
      <c r="P61" s="9"/>
    </row>
    <row r="62" spans="1:16" s="8" customFormat="1" ht="14.5" x14ac:dyDescent="0.35">
      <c r="A62" s="35">
        <f>IF(I62&lt;&gt;"",1+MAX($A$1:A61),"")</f>
        <v>23</v>
      </c>
      <c r="B62" s="37" t="s">
        <v>62</v>
      </c>
      <c r="C62" s="37" t="s">
        <v>62</v>
      </c>
      <c r="E62" s="33" t="s">
        <v>68</v>
      </c>
      <c r="F62" s="6">
        <f>76.07*0.5/32</f>
        <v>1.1885937499999999</v>
      </c>
      <c r="G62" s="1">
        <v>0</v>
      </c>
      <c r="H62" s="57">
        <f>F62*(1+G62)</f>
        <v>1.1885937499999999</v>
      </c>
      <c r="I62" s="15" t="s">
        <v>31</v>
      </c>
      <c r="J62" s="78">
        <v>62</v>
      </c>
      <c r="K62" s="79">
        <f>J62*H62</f>
        <v>73.692812499999988</v>
      </c>
      <c r="L62" s="79">
        <v>14</v>
      </c>
      <c r="M62" s="79">
        <f>L62*H62</f>
        <v>16.6403125</v>
      </c>
      <c r="N62" s="78">
        <v>76</v>
      </c>
      <c r="O62" s="4">
        <f t="shared" si="32"/>
        <v>90.333124999999995</v>
      </c>
      <c r="P62" s="9"/>
    </row>
    <row r="63" spans="1:16" s="8" customFormat="1" x14ac:dyDescent="0.35">
      <c r="A63" s="35" t="str">
        <f>IF(I63&lt;&gt;"",1+MAX($A$1:A62),"")</f>
        <v/>
      </c>
      <c r="B63" s="62"/>
      <c r="C63" s="63"/>
      <c r="E63" s="33"/>
      <c r="F63" s="6"/>
      <c r="G63" s="1"/>
      <c r="H63" s="2"/>
      <c r="I63" s="15"/>
      <c r="J63" s="40"/>
      <c r="K63" s="40"/>
      <c r="L63" s="40"/>
      <c r="M63" s="40"/>
      <c r="N63" s="3"/>
      <c r="O63" s="4"/>
      <c r="P63" s="9"/>
    </row>
    <row r="64" spans="1:16" ht="18.5" x14ac:dyDescent="0.35">
      <c r="A64" s="35" t="str">
        <f>IF(I64&lt;&gt;"",1+MAX($A$1:A63),"")</f>
        <v/>
      </c>
      <c r="B64" s="62"/>
      <c r="C64" s="63"/>
      <c r="D64" s="23"/>
      <c r="E64" s="56" t="s">
        <v>37</v>
      </c>
      <c r="F64" s="54"/>
      <c r="G64" s="8"/>
      <c r="H64" s="8"/>
      <c r="J64" s="40"/>
      <c r="K64" s="40"/>
      <c r="L64" s="40"/>
      <c r="M64" s="40"/>
      <c r="N64" s="8"/>
      <c r="O64" s="8"/>
      <c r="P64" s="25"/>
    </row>
    <row r="65" spans="1:16" x14ac:dyDescent="0.35">
      <c r="A65" s="35" t="str">
        <f>IF(I65&lt;&gt;"",1+MAX($A$1:A64),"")</f>
        <v/>
      </c>
      <c r="B65" s="37"/>
      <c r="C65" s="37"/>
      <c r="D65" s="23"/>
      <c r="E65" s="24"/>
      <c r="F65" s="54"/>
      <c r="G65" s="8"/>
      <c r="H65" s="8"/>
      <c r="J65" s="40"/>
      <c r="K65" s="40"/>
      <c r="L65" s="40"/>
      <c r="M65" s="40"/>
      <c r="N65" s="8"/>
      <c r="O65" s="8"/>
      <c r="P65" s="9"/>
    </row>
    <row r="66" spans="1:16" x14ac:dyDescent="0.35">
      <c r="A66" s="35" t="str">
        <f>IF(I66&lt;&gt;"",1+MAX($A$1:A65),"")</f>
        <v/>
      </c>
      <c r="B66" s="62"/>
      <c r="C66" s="63"/>
      <c r="D66" s="48"/>
      <c r="E66" s="49" t="s">
        <v>42</v>
      </c>
      <c r="F66" s="54"/>
      <c r="G66" s="8"/>
      <c r="H66" s="8"/>
      <c r="J66" s="40"/>
      <c r="K66" s="40"/>
      <c r="L66" s="40"/>
      <c r="M66" s="40"/>
      <c r="N66" s="8"/>
      <c r="O66" s="8"/>
      <c r="P66" s="9"/>
    </row>
    <row r="67" spans="1:16" x14ac:dyDescent="0.35">
      <c r="A67" s="35" t="str">
        <f>IF(I67&lt;&gt;"",1+MAX($A$1:A66),"")</f>
        <v/>
      </c>
      <c r="B67" s="62"/>
      <c r="C67" s="63"/>
      <c r="D67" s="23"/>
      <c r="E67" s="24"/>
      <c r="F67" s="54"/>
      <c r="G67" s="8"/>
      <c r="H67" s="8"/>
      <c r="J67" s="40"/>
      <c r="K67" s="40"/>
      <c r="L67" s="40"/>
      <c r="M67" s="40"/>
      <c r="N67" s="8"/>
      <c r="O67" s="8"/>
      <c r="P67" s="9"/>
    </row>
    <row r="68" spans="1:16" x14ac:dyDescent="0.35">
      <c r="A68" s="35" t="str">
        <f>IF(I68&lt;&gt;"",1+MAX($A$1:A67),"")</f>
        <v/>
      </c>
      <c r="B68" s="62"/>
      <c r="C68" s="63"/>
      <c r="D68" s="47"/>
      <c r="E68" s="53" t="s">
        <v>69</v>
      </c>
      <c r="F68" s="70">
        <v>7.19</v>
      </c>
      <c r="G68" s="69">
        <v>9.25</v>
      </c>
      <c r="H68" s="8"/>
      <c r="I68" s="71"/>
      <c r="J68" s="40"/>
      <c r="K68" s="40"/>
      <c r="L68" s="40"/>
      <c r="M68" s="40"/>
      <c r="N68" s="8"/>
      <c r="O68" s="8"/>
      <c r="P68" s="25"/>
    </row>
    <row r="69" spans="1:16" x14ac:dyDescent="0.35">
      <c r="A69" s="35" t="str">
        <f>IF(I69&lt;&gt;"",1+MAX($A$1:A68),"")</f>
        <v/>
      </c>
      <c r="B69" s="62"/>
      <c r="C69" s="63"/>
      <c r="D69" s="8"/>
      <c r="E69" s="33"/>
      <c r="F69" s="6"/>
      <c r="G69" s="8"/>
      <c r="H69" s="8"/>
      <c r="J69" s="40"/>
      <c r="K69" s="40"/>
      <c r="L69" s="40"/>
      <c r="M69" s="40"/>
      <c r="N69" s="8"/>
      <c r="O69" s="8"/>
      <c r="P69" s="25"/>
    </row>
    <row r="70" spans="1:16" s="8" customFormat="1" ht="14.5" x14ac:dyDescent="0.35">
      <c r="A70" s="35">
        <f>IF(I70&lt;&gt;"",1+MAX($A$1:A69),"")</f>
        <v>24</v>
      </c>
      <c r="B70" s="37" t="s">
        <v>59</v>
      </c>
      <c r="C70" s="37" t="s">
        <v>60</v>
      </c>
      <c r="E70" s="33" t="s">
        <v>46</v>
      </c>
      <c r="F70" s="6">
        <f>F68*G68/32</f>
        <v>2.0783593750000002</v>
      </c>
      <c r="G70" s="1">
        <v>0</v>
      </c>
      <c r="H70" s="2">
        <f t="shared" ref="H70:H71" si="33">F70*(1+G70)</f>
        <v>2.0783593750000002</v>
      </c>
      <c r="I70" s="15" t="s">
        <v>31</v>
      </c>
      <c r="J70" s="78">
        <v>62</v>
      </c>
      <c r="K70" s="79">
        <f t="shared" ref="K70:K71" si="34">J70*H70</f>
        <v>128.85828125</v>
      </c>
      <c r="L70" s="79">
        <v>14</v>
      </c>
      <c r="M70" s="79">
        <f t="shared" ref="M70:M71" si="35">L70*H70</f>
        <v>29.097031250000004</v>
      </c>
      <c r="N70" s="78">
        <v>76</v>
      </c>
      <c r="O70" s="4">
        <f t="shared" ref="O70:O71" si="36">N70*H70</f>
        <v>157.95531250000002</v>
      </c>
      <c r="P70" s="9"/>
    </row>
    <row r="71" spans="1:16" s="8" customFormat="1" ht="14.5" x14ac:dyDescent="0.35">
      <c r="A71" s="35">
        <f>IF(I71&lt;&gt;"",1+MAX($A$1:A70),"")</f>
        <v>25</v>
      </c>
      <c r="B71" s="37" t="s">
        <v>59</v>
      </c>
      <c r="C71" s="37" t="s">
        <v>60</v>
      </c>
      <c r="E71" s="33" t="s">
        <v>47</v>
      </c>
      <c r="F71" s="6">
        <f>F68*2</f>
        <v>14.38</v>
      </c>
      <c r="G71" s="1">
        <v>0.1</v>
      </c>
      <c r="H71" s="2">
        <f t="shared" si="33"/>
        <v>15.818000000000001</v>
      </c>
      <c r="I71" s="15" t="s">
        <v>26</v>
      </c>
      <c r="J71" s="78">
        <v>3.35</v>
      </c>
      <c r="K71" s="79">
        <f t="shared" si="34"/>
        <v>52.990300000000005</v>
      </c>
      <c r="L71" s="79">
        <v>1.6500000000000001</v>
      </c>
      <c r="M71" s="79">
        <f t="shared" si="35"/>
        <v>26.099700000000006</v>
      </c>
      <c r="N71" s="78">
        <v>5</v>
      </c>
      <c r="O71" s="4">
        <f t="shared" si="36"/>
        <v>79.09</v>
      </c>
      <c r="P71" s="9"/>
    </row>
    <row r="72" spans="1:16" x14ac:dyDescent="0.35">
      <c r="A72" s="35" t="str">
        <f>IF(I72&lt;&gt;"",1+MAX($A$1:A71),"")</f>
        <v/>
      </c>
      <c r="B72" s="62"/>
      <c r="C72" s="63"/>
      <c r="D72" s="23"/>
      <c r="E72" s="24"/>
      <c r="F72" s="54"/>
      <c r="G72" s="8"/>
      <c r="H72" s="8"/>
      <c r="J72" s="40"/>
      <c r="K72" s="40"/>
      <c r="L72" s="40"/>
      <c r="M72" s="40"/>
      <c r="N72" s="8"/>
      <c r="O72" s="8"/>
      <c r="P72" s="9"/>
    </row>
    <row r="73" spans="1:16" x14ac:dyDescent="0.35">
      <c r="A73" s="35" t="str">
        <f>IF(I73&lt;&gt;"",1+MAX($A$1:A72),"")</f>
        <v/>
      </c>
      <c r="B73" s="62"/>
      <c r="C73" s="63"/>
      <c r="D73" s="47"/>
      <c r="E73" s="53" t="s">
        <v>69</v>
      </c>
      <c r="F73" s="70">
        <v>55.26</v>
      </c>
      <c r="G73" s="69">
        <v>11.5</v>
      </c>
      <c r="H73" s="8"/>
      <c r="I73" s="71"/>
      <c r="J73" s="40"/>
      <c r="K73" s="40"/>
      <c r="L73" s="40"/>
      <c r="M73" s="40"/>
      <c r="N73" s="8"/>
      <c r="O73" s="8"/>
      <c r="P73" s="25"/>
    </row>
    <row r="74" spans="1:16" x14ac:dyDescent="0.35">
      <c r="A74" s="35" t="str">
        <f>IF(I74&lt;&gt;"",1+MAX($A$1:A73),"")</f>
        <v/>
      </c>
      <c r="B74" s="62"/>
      <c r="C74" s="63"/>
      <c r="D74" s="8"/>
      <c r="E74" s="33"/>
      <c r="F74" s="6"/>
      <c r="G74" s="8"/>
      <c r="H74" s="8"/>
      <c r="J74" s="40"/>
      <c r="K74" s="40"/>
      <c r="L74" s="40"/>
      <c r="M74" s="40"/>
      <c r="N74" s="8"/>
      <c r="O74" s="8"/>
      <c r="P74" s="25"/>
    </row>
    <row r="75" spans="1:16" s="8" customFormat="1" ht="14.5" x14ac:dyDescent="0.35">
      <c r="A75" s="35">
        <f>IF(I75&lt;&gt;"",1+MAX($A$1:A74),"")</f>
        <v>26</v>
      </c>
      <c r="B75" s="37" t="s">
        <v>59</v>
      </c>
      <c r="C75" s="37" t="s">
        <v>60</v>
      </c>
      <c r="E75" s="33" t="s">
        <v>46</v>
      </c>
      <c r="F75" s="6">
        <f>F73*G73/32</f>
        <v>19.8590625</v>
      </c>
      <c r="G75" s="1">
        <v>0</v>
      </c>
      <c r="H75" s="2">
        <f t="shared" ref="H75:H76" si="37">F75*(1+G75)</f>
        <v>19.8590625</v>
      </c>
      <c r="I75" s="15" t="s">
        <v>31</v>
      </c>
      <c r="J75" s="78">
        <v>62</v>
      </c>
      <c r="K75" s="79">
        <f t="shared" ref="K75:K76" si="38">J75*H75</f>
        <v>1231.2618749999999</v>
      </c>
      <c r="L75" s="79">
        <v>14</v>
      </c>
      <c r="M75" s="79">
        <f t="shared" ref="M75:M76" si="39">L75*H75</f>
        <v>278.02687500000002</v>
      </c>
      <c r="N75" s="78">
        <v>76</v>
      </c>
      <c r="O75" s="4">
        <f t="shared" ref="O75:O76" si="40">N75*H75</f>
        <v>1509.2887499999999</v>
      </c>
      <c r="P75" s="9"/>
    </row>
    <row r="76" spans="1:16" s="8" customFormat="1" ht="14.5" x14ac:dyDescent="0.35">
      <c r="A76" s="35">
        <f>IF(I76&lt;&gt;"",1+MAX($A$1:A75),"")</f>
        <v>27</v>
      </c>
      <c r="B76" s="37" t="s">
        <v>59</v>
      </c>
      <c r="C76" s="37" t="s">
        <v>60</v>
      </c>
      <c r="E76" s="33" t="s">
        <v>47</v>
      </c>
      <c r="F76" s="6">
        <f>F73*2</f>
        <v>110.52</v>
      </c>
      <c r="G76" s="1">
        <v>0.1</v>
      </c>
      <c r="H76" s="2">
        <f t="shared" si="37"/>
        <v>121.572</v>
      </c>
      <c r="I76" s="15" t="s">
        <v>26</v>
      </c>
      <c r="J76" s="78">
        <v>3.35</v>
      </c>
      <c r="K76" s="79">
        <f t="shared" si="38"/>
        <v>407.26620000000003</v>
      </c>
      <c r="L76" s="79">
        <v>1.6500000000000001</v>
      </c>
      <c r="M76" s="79">
        <f t="shared" si="39"/>
        <v>200.59380000000002</v>
      </c>
      <c r="N76" s="78">
        <v>5</v>
      </c>
      <c r="O76" s="4">
        <f t="shared" si="40"/>
        <v>607.86</v>
      </c>
      <c r="P76" s="9"/>
    </row>
    <row r="77" spans="1:16" x14ac:dyDescent="0.35">
      <c r="A77" s="35" t="str">
        <f>IF(I77&lt;&gt;"",1+MAX($A$1:A76),"")</f>
        <v/>
      </c>
      <c r="B77" s="62"/>
      <c r="C77" s="63"/>
      <c r="D77" s="23"/>
      <c r="E77" s="24"/>
      <c r="F77" s="54"/>
      <c r="G77" s="8"/>
      <c r="H77" s="8"/>
      <c r="J77" s="40"/>
      <c r="K77" s="40"/>
      <c r="L77" s="40"/>
      <c r="M77" s="40"/>
      <c r="N77" s="8"/>
      <c r="O77" s="8"/>
      <c r="P77" s="9"/>
    </row>
    <row r="78" spans="1:16" x14ac:dyDescent="0.35">
      <c r="A78" s="35" t="str">
        <f>IF(I78&lt;&gt;"",1+MAX($A$1:A77),"")</f>
        <v/>
      </c>
      <c r="B78" s="62"/>
      <c r="C78" s="63"/>
      <c r="D78" s="47"/>
      <c r="E78" s="53" t="s">
        <v>71</v>
      </c>
      <c r="F78" s="70">
        <v>153.94</v>
      </c>
      <c r="G78" s="69">
        <v>9.25</v>
      </c>
      <c r="H78" s="8"/>
      <c r="I78" s="71"/>
      <c r="J78" s="40"/>
      <c r="K78" s="40"/>
      <c r="L78" s="40"/>
      <c r="M78" s="40"/>
      <c r="N78" s="8"/>
      <c r="O78" s="8"/>
      <c r="P78" s="25"/>
    </row>
    <row r="79" spans="1:16" x14ac:dyDescent="0.35">
      <c r="A79" s="35" t="str">
        <f>IF(I79&lt;&gt;"",1+MAX($A$1:A78),"")</f>
        <v/>
      </c>
      <c r="B79" s="62"/>
      <c r="C79" s="63"/>
      <c r="D79" s="8"/>
      <c r="E79" s="33"/>
      <c r="F79" s="6"/>
      <c r="G79" s="8"/>
      <c r="H79" s="8"/>
      <c r="J79" s="40"/>
      <c r="K79" s="40"/>
      <c r="L79" s="40"/>
      <c r="M79" s="40"/>
      <c r="N79" s="8"/>
      <c r="O79" s="8"/>
      <c r="P79" s="25"/>
    </row>
    <row r="80" spans="1:16" s="8" customFormat="1" ht="14.5" x14ac:dyDescent="0.35">
      <c r="A80" s="35">
        <f>IF(I80&lt;&gt;"",1+MAX($A$1:A79),"")</f>
        <v>28</v>
      </c>
      <c r="B80" s="37" t="s">
        <v>59</v>
      </c>
      <c r="C80" s="37" t="s">
        <v>60</v>
      </c>
      <c r="E80" s="33" t="s">
        <v>46</v>
      </c>
      <c r="F80" s="6">
        <f>F78*G78/32</f>
        <v>44.498281249999998</v>
      </c>
      <c r="G80" s="1">
        <v>0</v>
      </c>
      <c r="H80" s="2">
        <f t="shared" ref="H80:H81" si="41">F80*(1+G80)</f>
        <v>44.498281249999998</v>
      </c>
      <c r="I80" s="15" t="s">
        <v>31</v>
      </c>
      <c r="J80" s="78">
        <v>62</v>
      </c>
      <c r="K80" s="79">
        <f t="shared" ref="K80:K81" si="42">J80*H80</f>
        <v>2758.8934374999999</v>
      </c>
      <c r="L80" s="79">
        <v>14</v>
      </c>
      <c r="M80" s="79">
        <f t="shared" ref="M80:M81" si="43">L80*H80</f>
        <v>622.97593749999999</v>
      </c>
      <c r="N80" s="78">
        <v>76</v>
      </c>
      <c r="O80" s="4">
        <f t="shared" ref="O80:O81" si="44">N80*H80</f>
        <v>3381.8693749999998</v>
      </c>
      <c r="P80" s="9"/>
    </row>
    <row r="81" spans="1:16" s="8" customFormat="1" ht="14.5" x14ac:dyDescent="0.35">
      <c r="A81" s="35">
        <f>IF(I81&lt;&gt;"",1+MAX($A$1:A80),"")</f>
        <v>29</v>
      </c>
      <c r="B81" s="37" t="s">
        <v>59</v>
      </c>
      <c r="C81" s="37" t="s">
        <v>60</v>
      </c>
      <c r="E81" s="33" t="s">
        <v>47</v>
      </c>
      <c r="F81" s="6">
        <f>F78*2</f>
        <v>307.88</v>
      </c>
      <c r="G81" s="1">
        <v>0.1</v>
      </c>
      <c r="H81" s="2">
        <f t="shared" si="41"/>
        <v>338.66800000000001</v>
      </c>
      <c r="I81" s="15" t="s">
        <v>26</v>
      </c>
      <c r="J81" s="78">
        <v>3.35</v>
      </c>
      <c r="K81" s="79">
        <f t="shared" si="42"/>
        <v>1134.5378000000001</v>
      </c>
      <c r="L81" s="79">
        <v>1.6500000000000001</v>
      </c>
      <c r="M81" s="79">
        <f t="shared" si="43"/>
        <v>558.80220000000008</v>
      </c>
      <c r="N81" s="78">
        <v>5</v>
      </c>
      <c r="O81" s="4">
        <f t="shared" si="44"/>
        <v>1693.3400000000001</v>
      </c>
      <c r="P81" s="9"/>
    </row>
    <row r="82" spans="1:16" s="8" customFormat="1" ht="14.5" x14ac:dyDescent="0.35">
      <c r="A82" s="35" t="str">
        <f>IF(I82&lt;&gt;"",1+MAX($A$1:A81),"")</f>
        <v/>
      </c>
      <c r="B82" s="37"/>
      <c r="C82" s="29"/>
      <c r="E82" s="33"/>
      <c r="F82" s="6"/>
      <c r="G82" s="1"/>
      <c r="H82" s="2"/>
      <c r="I82" s="15"/>
      <c r="J82" s="3"/>
      <c r="K82" s="40"/>
      <c r="L82" s="40"/>
      <c r="M82" s="40"/>
      <c r="N82" s="3"/>
      <c r="O82" s="4"/>
      <c r="P82" s="9"/>
    </row>
    <row r="83" spans="1:16" x14ac:dyDescent="0.35">
      <c r="A83" s="35" t="str">
        <f>IF(I83&lt;&gt;"",1+MAX($A$1:A82),"")</f>
        <v/>
      </c>
      <c r="B83" s="62"/>
      <c r="C83" s="63"/>
      <c r="D83" s="47"/>
      <c r="E83" s="53" t="s">
        <v>72</v>
      </c>
      <c r="F83" s="70">
        <v>6.12</v>
      </c>
      <c r="G83" s="69">
        <v>9.25</v>
      </c>
      <c r="H83" s="8"/>
      <c r="J83" s="40"/>
      <c r="K83" s="40"/>
      <c r="L83" s="40"/>
      <c r="M83" s="40"/>
      <c r="N83" s="8"/>
      <c r="O83" s="8"/>
      <c r="P83" s="25"/>
    </row>
    <row r="84" spans="1:16" x14ac:dyDescent="0.35">
      <c r="A84" s="35" t="str">
        <f>IF(I84&lt;&gt;"",1+MAX($A$1:A83),"")</f>
        <v/>
      </c>
      <c r="B84" s="62"/>
      <c r="C84" s="63"/>
      <c r="D84" s="8"/>
      <c r="E84" s="33"/>
      <c r="F84" s="6"/>
      <c r="G84" s="8"/>
      <c r="H84" s="8"/>
      <c r="J84" s="40"/>
      <c r="K84" s="40"/>
      <c r="L84" s="40"/>
      <c r="M84" s="40"/>
      <c r="N84" s="8"/>
      <c r="O84" s="8"/>
      <c r="P84" s="25"/>
    </row>
    <row r="85" spans="1:16" s="8" customFormat="1" ht="14.5" x14ac:dyDescent="0.35">
      <c r="A85" s="35">
        <f>IF(I85&lt;&gt;"",1+MAX($A$1:A84),"")</f>
        <v>30</v>
      </c>
      <c r="B85" s="37" t="s">
        <v>59</v>
      </c>
      <c r="C85" s="37" t="s">
        <v>60</v>
      </c>
      <c r="E85" s="33" t="s">
        <v>49</v>
      </c>
      <c r="F85" s="6">
        <f>F83*G83/32</f>
        <v>1.7690625</v>
      </c>
      <c r="G85" s="1">
        <v>0</v>
      </c>
      <c r="H85" s="2">
        <f t="shared" ref="H85:H86" si="45">F85*(1+G85)</f>
        <v>1.7690625</v>
      </c>
      <c r="I85" s="15" t="s">
        <v>31</v>
      </c>
      <c r="J85" s="78">
        <v>70</v>
      </c>
      <c r="K85" s="79">
        <f t="shared" ref="K85:K86" si="46">J85*H85</f>
        <v>123.83437499999999</v>
      </c>
      <c r="L85" s="79">
        <v>20</v>
      </c>
      <c r="M85" s="79">
        <f t="shared" ref="M85:M86" si="47">L85*H85</f>
        <v>35.381250000000001</v>
      </c>
      <c r="N85" s="78">
        <v>90</v>
      </c>
      <c r="O85" s="4">
        <f t="shared" ref="O85:O86" si="48">N85*H85</f>
        <v>159.21562499999999</v>
      </c>
      <c r="P85" s="9"/>
    </row>
    <row r="86" spans="1:16" s="8" customFormat="1" ht="14.5" x14ac:dyDescent="0.35">
      <c r="A86" s="35">
        <f>IF(I86&lt;&gt;"",1+MAX($A$1:A85),"")</f>
        <v>31</v>
      </c>
      <c r="B86" s="37" t="s">
        <v>59</v>
      </c>
      <c r="C86" s="37" t="s">
        <v>60</v>
      </c>
      <c r="E86" s="33" t="s">
        <v>47</v>
      </c>
      <c r="F86" s="6">
        <f>F83*2</f>
        <v>12.24</v>
      </c>
      <c r="G86" s="1">
        <v>0.1</v>
      </c>
      <c r="H86" s="2">
        <f t="shared" si="45"/>
        <v>13.464000000000002</v>
      </c>
      <c r="I86" s="15" t="s">
        <v>26</v>
      </c>
      <c r="J86" s="78">
        <v>3.35</v>
      </c>
      <c r="K86" s="79">
        <f t="shared" si="46"/>
        <v>45.104400000000005</v>
      </c>
      <c r="L86" s="79">
        <v>1.6500000000000001</v>
      </c>
      <c r="M86" s="79">
        <f t="shared" si="47"/>
        <v>22.215600000000006</v>
      </c>
      <c r="N86" s="78">
        <v>5</v>
      </c>
      <c r="O86" s="4">
        <f t="shared" si="48"/>
        <v>67.320000000000007</v>
      </c>
      <c r="P86" s="9"/>
    </row>
    <row r="87" spans="1:16" x14ac:dyDescent="0.35">
      <c r="A87" s="35" t="str">
        <f>IF(I87&lt;&gt;"",1+MAX($A$1:A86),"")</f>
        <v/>
      </c>
      <c r="B87" s="62"/>
      <c r="C87" s="63"/>
      <c r="D87" s="23"/>
      <c r="E87" s="24"/>
      <c r="F87" s="54"/>
      <c r="G87" s="8"/>
      <c r="H87" s="8"/>
      <c r="J87" s="40"/>
      <c r="K87" s="40"/>
      <c r="L87" s="40"/>
      <c r="M87" s="40"/>
      <c r="N87" s="8"/>
      <c r="O87" s="8"/>
      <c r="P87" s="9"/>
    </row>
    <row r="88" spans="1:16" x14ac:dyDescent="0.35">
      <c r="A88" s="35" t="str">
        <f>IF(I88&lt;&gt;"",1+MAX($A$1:A87),"")</f>
        <v/>
      </c>
      <c r="B88" s="62"/>
      <c r="C88" s="63"/>
      <c r="D88" s="47"/>
      <c r="E88" s="53" t="s">
        <v>71</v>
      </c>
      <c r="F88" s="70">
        <v>30.5</v>
      </c>
      <c r="G88" s="69">
        <v>11.5</v>
      </c>
      <c r="H88" s="8"/>
      <c r="I88" s="71"/>
      <c r="J88" s="40"/>
      <c r="K88" s="40"/>
      <c r="L88" s="40"/>
      <c r="M88" s="40"/>
      <c r="N88" s="8"/>
      <c r="O88" s="8"/>
      <c r="P88" s="25"/>
    </row>
    <row r="89" spans="1:16" x14ac:dyDescent="0.35">
      <c r="A89" s="35" t="str">
        <f>IF(I89&lt;&gt;"",1+MAX($A$1:A88),"")</f>
        <v/>
      </c>
      <c r="B89" s="62"/>
      <c r="C89" s="63"/>
      <c r="D89" s="8"/>
      <c r="E89" s="33"/>
      <c r="F89" s="54"/>
      <c r="G89" s="8"/>
      <c r="H89" s="8"/>
      <c r="J89" s="40"/>
      <c r="K89" s="40"/>
      <c r="L89" s="40"/>
      <c r="M89" s="40"/>
      <c r="N89" s="8"/>
      <c r="O89" s="8"/>
      <c r="P89" s="25"/>
    </row>
    <row r="90" spans="1:16" s="8" customFormat="1" ht="14.5" x14ac:dyDescent="0.35">
      <c r="A90" s="35">
        <f>IF(I90&lt;&gt;"",1+MAX($A$1:A89),"")</f>
        <v>32</v>
      </c>
      <c r="B90" s="37" t="s">
        <v>59</v>
      </c>
      <c r="C90" s="37" t="s">
        <v>60</v>
      </c>
      <c r="E90" s="33" t="s">
        <v>73</v>
      </c>
      <c r="F90" s="6">
        <f>F88*G88/32</f>
        <v>10.9609375</v>
      </c>
      <c r="G90" s="1">
        <v>0</v>
      </c>
      <c r="H90" s="2">
        <f t="shared" ref="H90:H91" si="49">F90*(1+G90)</f>
        <v>10.9609375</v>
      </c>
      <c r="I90" s="15" t="s">
        <v>31</v>
      </c>
      <c r="J90" s="78">
        <v>62</v>
      </c>
      <c r="K90" s="79">
        <f t="shared" ref="K90:K91" si="50">J90*H90</f>
        <v>679.578125</v>
      </c>
      <c r="L90" s="79">
        <v>14</v>
      </c>
      <c r="M90" s="79">
        <f t="shared" ref="M90:M91" si="51">L90*H90</f>
        <v>153.453125</v>
      </c>
      <c r="N90" s="78">
        <v>76</v>
      </c>
      <c r="O90" s="4">
        <f t="shared" ref="O90:O91" si="52">N90*H90</f>
        <v>833.03125</v>
      </c>
      <c r="P90" s="9"/>
    </row>
    <row r="91" spans="1:16" s="8" customFormat="1" ht="14.5" x14ac:dyDescent="0.35">
      <c r="A91" s="35">
        <f>IF(I91&lt;&gt;"",1+MAX($A$1:A90),"")</f>
        <v>33</v>
      </c>
      <c r="B91" s="37" t="s">
        <v>59</v>
      </c>
      <c r="C91" s="37" t="s">
        <v>60</v>
      </c>
      <c r="E91" s="33" t="s">
        <v>47</v>
      </c>
      <c r="F91" s="6">
        <f>F88*2</f>
        <v>61</v>
      </c>
      <c r="G91" s="1">
        <v>0.1</v>
      </c>
      <c r="H91" s="2">
        <f t="shared" si="49"/>
        <v>67.100000000000009</v>
      </c>
      <c r="I91" s="15" t="s">
        <v>26</v>
      </c>
      <c r="J91" s="78">
        <v>3.35</v>
      </c>
      <c r="K91" s="79">
        <f t="shared" si="50"/>
        <v>224.78500000000003</v>
      </c>
      <c r="L91" s="79">
        <v>1.6500000000000001</v>
      </c>
      <c r="M91" s="79">
        <f t="shared" si="51"/>
        <v>110.71500000000002</v>
      </c>
      <c r="N91" s="78">
        <v>5</v>
      </c>
      <c r="O91" s="4">
        <f t="shared" si="52"/>
        <v>335.50000000000006</v>
      </c>
      <c r="P91" s="9"/>
    </row>
    <row r="92" spans="1:16" x14ac:dyDescent="0.35">
      <c r="A92" s="35" t="str">
        <f>IF(I92&lt;&gt;"",1+MAX($A$1:A91),"")</f>
        <v/>
      </c>
      <c r="B92" s="62"/>
      <c r="C92" s="63"/>
      <c r="D92" s="23"/>
      <c r="E92" s="24"/>
      <c r="F92" s="6"/>
      <c r="G92" s="8"/>
      <c r="H92" s="8"/>
      <c r="J92" s="40"/>
      <c r="K92" s="40"/>
      <c r="L92" s="40"/>
      <c r="M92" s="40"/>
      <c r="N92" s="8"/>
      <c r="O92" s="8"/>
      <c r="P92" s="9"/>
    </row>
    <row r="93" spans="1:16" x14ac:dyDescent="0.35">
      <c r="A93" s="35" t="str">
        <f>IF(I93&lt;&gt;"",1+MAX($A$1:A92),"")</f>
        <v/>
      </c>
      <c r="B93" s="62"/>
      <c r="C93" s="63"/>
      <c r="D93" s="47"/>
      <c r="E93" s="53" t="s">
        <v>58</v>
      </c>
      <c r="F93" s="70">
        <v>13.1</v>
      </c>
      <c r="G93" s="69">
        <v>9.25</v>
      </c>
      <c r="H93" s="8"/>
      <c r="I93" s="71"/>
      <c r="J93" s="40"/>
      <c r="K93" s="40"/>
      <c r="L93" s="40"/>
      <c r="M93" s="40"/>
      <c r="N93" s="8"/>
      <c r="O93" s="8"/>
      <c r="P93" s="25"/>
    </row>
    <row r="94" spans="1:16" x14ac:dyDescent="0.35">
      <c r="A94" s="35" t="str">
        <f>IF(I94&lt;&gt;"",1+MAX($A$1:A93),"")</f>
        <v/>
      </c>
      <c r="B94" s="62"/>
      <c r="C94" s="63"/>
      <c r="D94" s="8"/>
      <c r="E94" s="33"/>
      <c r="F94" s="54"/>
      <c r="G94" s="8"/>
      <c r="H94" s="8"/>
      <c r="J94" s="40"/>
      <c r="K94" s="40"/>
      <c r="L94" s="40"/>
      <c r="M94" s="40"/>
      <c r="N94" s="8"/>
      <c r="O94" s="8"/>
      <c r="P94" s="25"/>
    </row>
    <row r="95" spans="1:16" s="8" customFormat="1" ht="14.5" x14ac:dyDescent="0.35">
      <c r="A95" s="35">
        <f>IF(I95&lt;&gt;"",1+MAX($A$1:A94),"")</f>
        <v>34</v>
      </c>
      <c r="B95" s="37" t="s">
        <v>59</v>
      </c>
      <c r="C95" s="37" t="s">
        <v>60</v>
      </c>
      <c r="E95" s="33" t="s">
        <v>74</v>
      </c>
      <c r="F95" s="6">
        <f>F93*G93*2/32</f>
        <v>7.5734374999999998</v>
      </c>
      <c r="G95" s="1">
        <v>0</v>
      </c>
      <c r="H95" s="2">
        <f t="shared" ref="H95:H96" si="53">F95*(1+G95)</f>
        <v>7.5734374999999998</v>
      </c>
      <c r="I95" s="15" t="s">
        <v>31</v>
      </c>
      <c r="J95" s="78">
        <v>62</v>
      </c>
      <c r="K95" s="79">
        <f t="shared" ref="K95:K96" si="54">J95*H95</f>
        <v>469.55312499999997</v>
      </c>
      <c r="L95" s="79">
        <v>14</v>
      </c>
      <c r="M95" s="79">
        <f t="shared" ref="M95:M96" si="55">L95*H95</f>
        <v>106.028125</v>
      </c>
      <c r="N95" s="78">
        <v>76</v>
      </c>
      <c r="O95" s="4">
        <f t="shared" ref="O95:O96" si="56">N95*H95</f>
        <v>575.58124999999995</v>
      </c>
      <c r="P95" s="9"/>
    </row>
    <row r="96" spans="1:16" s="8" customFormat="1" ht="14.5" x14ac:dyDescent="0.35">
      <c r="A96" s="35">
        <f>IF(I96&lt;&gt;"",1+MAX($A$1:A95),"")</f>
        <v>35</v>
      </c>
      <c r="B96" s="37" t="s">
        <v>59</v>
      </c>
      <c r="C96" s="37" t="s">
        <v>60</v>
      </c>
      <c r="E96" s="33" t="s">
        <v>47</v>
      </c>
      <c r="F96" s="6">
        <f>F93*2</f>
        <v>26.2</v>
      </c>
      <c r="G96" s="1">
        <v>0.1</v>
      </c>
      <c r="H96" s="2">
        <f t="shared" si="53"/>
        <v>28.82</v>
      </c>
      <c r="I96" s="15" t="s">
        <v>26</v>
      </c>
      <c r="J96" s="78">
        <v>3.35</v>
      </c>
      <c r="K96" s="79">
        <f t="shared" si="54"/>
        <v>96.546999999999997</v>
      </c>
      <c r="L96" s="79">
        <v>1.6500000000000001</v>
      </c>
      <c r="M96" s="79">
        <f t="shared" si="55"/>
        <v>47.553000000000004</v>
      </c>
      <c r="N96" s="78">
        <v>5</v>
      </c>
      <c r="O96" s="4">
        <f t="shared" si="56"/>
        <v>144.1</v>
      </c>
      <c r="P96" s="9"/>
    </row>
    <row r="97" spans="1:16" x14ac:dyDescent="0.35">
      <c r="A97" s="35" t="str">
        <f>IF(I97&lt;&gt;"",1+MAX($A$1:A96),"")</f>
        <v/>
      </c>
      <c r="B97" s="62"/>
      <c r="C97" s="63"/>
      <c r="D97" s="23"/>
      <c r="E97" s="24"/>
      <c r="F97" s="6"/>
      <c r="G97" s="8"/>
      <c r="H97" s="8"/>
      <c r="J97" s="40"/>
      <c r="K97" s="40"/>
      <c r="L97" s="40"/>
      <c r="M97" s="40"/>
      <c r="N97" s="8"/>
      <c r="O97" s="8"/>
      <c r="P97" s="9"/>
    </row>
    <row r="98" spans="1:16" x14ac:dyDescent="0.35">
      <c r="A98" s="35" t="str">
        <f>IF(I98&lt;&gt;"",1+MAX($A$1:A97),"")</f>
        <v/>
      </c>
      <c r="B98" s="62"/>
      <c r="C98" s="63"/>
      <c r="D98" s="47"/>
      <c r="E98" s="53" t="s">
        <v>51</v>
      </c>
      <c r="F98" s="70">
        <v>30.05</v>
      </c>
      <c r="G98" s="69">
        <v>9.25</v>
      </c>
      <c r="H98" s="8"/>
      <c r="J98" s="40"/>
      <c r="K98" s="40"/>
      <c r="L98" s="40"/>
      <c r="M98" s="40"/>
      <c r="N98" s="8"/>
      <c r="O98" s="8"/>
      <c r="P98" s="25"/>
    </row>
    <row r="99" spans="1:16" x14ac:dyDescent="0.35">
      <c r="A99" s="35" t="str">
        <f>IF(I99&lt;&gt;"",1+MAX($A$1:A98),"")</f>
        <v/>
      </c>
      <c r="B99" s="62"/>
      <c r="C99" s="63"/>
      <c r="D99" s="8"/>
      <c r="E99" s="33"/>
      <c r="F99" s="6"/>
      <c r="G99" s="8"/>
      <c r="H99" s="8"/>
      <c r="J99" s="40"/>
      <c r="K99" s="40"/>
      <c r="L99" s="40"/>
      <c r="M99" s="40"/>
      <c r="N99" s="8"/>
      <c r="O99" s="8"/>
      <c r="P99" s="25"/>
    </row>
    <row r="100" spans="1:16" s="8" customFormat="1" ht="14.5" x14ac:dyDescent="0.35">
      <c r="A100" s="35">
        <f>IF(I100&lt;&gt;"",1+MAX($A$1:A99),"")</f>
        <v>36</v>
      </c>
      <c r="B100" s="37" t="s">
        <v>59</v>
      </c>
      <c r="C100" s="37" t="s">
        <v>60</v>
      </c>
      <c r="E100" s="33" t="s">
        <v>52</v>
      </c>
      <c r="F100" s="6">
        <f>F98*G98*2/32</f>
        <v>17.372656250000002</v>
      </c>
      <c r="G100" s="1">
        <v>0</v>
      </c>
      <c r="H100" s="2">
        <f>F100*(1+G100)</f>
        <v>17.372656250000002</v>
      </c>
      <c r="I100" s="15" t="s">
        <v>31</v>
      </c>
      <c r="J100" s="78">
        <v>62</v>
      </c>
      <c r="K100" s="79">
        <f t="shared" ref="K100:K101" si="57">J100*H100</f>
        <v>1077.1046875000002</v>
      </c>
      <c r="L100" s="79">
        <v>14</v>
      </c>
      <c r="M100" s="79">
        <f t="shared" ref="M100:M101" si="58">L100*H100</f>
        <v>243.21718750000002</v>
      </c>
      <c r="N100" s="78">
        <v>76</v>
      </c>
      <c r="O100" s="4">
        <f t="shared" ref="O100:O101" si="59">N100*H100</f>
        <v>1320.3218750000001</v>
      </c>
      <c r="P100" s="9"/>
    </row>
    <row r="101" spans="1:16" s="8" customFormat="1" ht="14.5" x14ac:dyDescent="0.35">
      <c r="A101" s="35">
        <f>IF(I101&lt;&gt;"",1+MAX($A$1:A100),"")</f>
        <v>37</v>
      </c>
      <c r="B101" s="37" t="s">
        <v>59</v>
      </c>
      <c r="C101" s="37" t="s">
        <v>60</v>
      </c>
      <c r="E101" s="33" t="s">
        <v>47</v>
      </c>
      <c r="F101" s="6">
        <f>F98*2</f>
        <v>60.1</v>
      </c>
      <c r="G101" s="1">
        <v>0.1</v>
      </c>
      <c r="H101" s="2">
        <f t="shared" ref="H101" si="60">F101*(1+G101)</f>
        <v>66.110000000000014</v>
      </c>
      <c r="I101" s="15" t="s">
        <v>26</v>
      </c>
      <c r="J101" s="78">
        <v>3.35</v>
      </c>
      <c r="K101" s="79">
        <f t="shared" si="57"/>
        <v>221.46850000000006</v>
      </c>
      <c r="L101" s="79">
        <v>1.6500000000000001</v>
      </c>
      <c r="M101" s="79">
        <f t="shared" si="58"/>
        <v>109.08150000000003</v>
      </c>
      <c r="N101" s="78">
        <v>5</v>
      </c>
      <c r="O101" s="4">
        <f t="shared" si="59"/>
        <v>330.55000000000007</v>
      </c>
      <c r="P101" s="9"/>
    </row>
    <row r="102" spans="1:16" x14ac:dyDescent="0.35">
      <c r="A102" s="35" t="str">
        <f>IF(I102&lt;&gt;"",1+MAX($A$1:A101),"")</f>
        <v/>
      </c>
      <c r="B102" s="62"/>
      <c r="C102" s="63"/>
      <c r="D102" s="23"/>
      <c r="E102" s="24"/>
      <c r="F102" s="54"/>
      <c r="G102" s="8"/>
      <c r="H102" s="8"/>
      <c r="J102" s="40"/>
      <c r="K102" s="40"/>
      <c r="L102" s="40"/>
      <c r="M102" s="40"/>
      <c r="N102" s="8"/>
      <c r="O102" s="8"/>
      <c r="P102" s="9"/>
    </row>
    <row r="103" spans="1:16" x14ac:dyDescent="0.35">
      <c r="A103" s="35" t="str">
        <f>IF(I103&lt;&gt;"",1+MAX($A$1:A102),"")</f>
        <v/>
      </c>
      <c r="B103" s="62"/>
      <c r="C103" s="63"/>
      <c r="D103" s="47"/>
      <c r="E103" s="53" t="s">
        <v>54</v>
      </c>
      <c r="F103" s="70">
        <v>34.42</v>
      </c>
      <c r="G103" s="69">
        <v>9.25</v>
      </c>
      <c r="H103" s="8"/>
      <c r="J103" s="40"/>
      <c r="K103" s="40"/>
      <c r="L103" s="40"/>
      <c r="M103" s="40"/>
      <c r="N103" s="8"/>
      <c r="O103" s="8"/>
      <c r="P103" s="25"/>
    </row>
    <row r="104" spans="1:16" x14ac:dyDescent="0.35">
      <c r="A104" s="35" t="str">
        <f>IF(I104&lt;&gt;"",1+MAX($A$1:A103),"")</f>
        <v/>
      </c>
      <c r="B104" s="62"/>
      <c r="C104" s="63"/>
      <c r="D104" s="8"/>
      <c r="E104" s="33"/>
      <c r="F104" s="6"/>
      <c r="G104" s="8"/>
      <c r="H104" s="8"/>
      <c r="J104" s="40"/>
      <c r="K104" s="40"/>
      <c r="L104" s="40"/>
      <c r="M104" s="40"/>
      <c r="N104" s="8"/>
      <c r="O104" s="8"/>
      <c r="P104" s="25"/>
    </row>
    <row r="105" spans="1:16" s="8" customFormat="1" ht="14.5" x14ac:dyDescent="0.35">
      <c r="A105" s="35">
        <f>IF(I105&lt;&gt;"",1+MAX($A$1:A104),"")</f>
        <v>38</v>
      </c>
      <c r="B105" s="37" t="s">
        <v>59</v>
      </c>
      <c r="C105" s="37" t="s">
        <v>60</v>
      </c>
      <c r="E105" s="33" t="s">
        <v>46</v>
      </c>
      <c r="F105" s="6">
        <f>F103*G103/32</f>
        <v>9.9495312499999997</v>
      </c>
      <c r="G105" s="1">
        <v>0</v>
      </c>
      <c r="H105" s="2">
        <f>F105*(1+G105)</f>
        <v>9.9495312499999997</v>
      </c>
      <c r="I105" s="15" t="s">
        <v>31</v>
      </c>
      <c r="J105" s="78">
        <v>62</v>
      </c>
      <c r="K105" s="79">
        <f t="shared" ref="K105:K107" si="61">J105*H105</f>
        <v>616.87093749999997</v>
      </c>
      <c r="L105" s="79">
        <v>14</v>
      </c>
      <c r="M105" s="79">
        <f t="shared" ref="M105:M107" si="62">L105*H105</f>
        <v>139.29343749999998</v>
      </c>
      <c r="N105" s="78">
        <v>76</v>
      </c>
      <c r="O105" s="4">
        <f t="shared" ref="O105:O107" si="63">N105*H105</f>
        <v>756.16437499999995</v>
      </c>
      <c r="P105" s="9"/>
    </row>
    <row r="106" spans="1:16" s="8" customFormat="1" ht="14.5" x14ac:dyDescent="0.35">
      <c r="A106" s="35">
        <f>IF(I106&lt;&gt;"",1+MAX($A$1:A105),"")</f>
        <v>39</v>
      </c>
      <c r="B106" s="37" t="s">
        <v>59</v>
      </c>
      <c r="C106" s="37" t="s">
        <v>60</v>
      </c>
      <c r="E106" s="33" t="s">
        <v>49</v>
      </c>
      <c r="F106" s="6">
        <f>F103*G103/32</f>
        <v>9.9495312499999997</v>
      </c>
      <c r="G106" s="1">
        <v>0</v>
      </c>
      <c r="H106" s="2">
        <f>F106*(1+G106)</f>
        <v>9.9495312499999997</v>
      </c>
      <c r="I106" s="15" t="s">
        <v>31</v>
      </c>
      <c r="J106" s="78">
        <v>70</v>
      </c>
      <c r="K106" s="79">
        <f t="shared" si="61"/>
        <v>696.46718750000002</v>
      </c>
      <c r="L106" s="79">
        <v>20</v>
      </c>
      <c r="M106" s="79">
        <f t="shared" si="62"/>
        <v>198.99062499999999</v>
      </c>
      <c r="N106" s="78">
        <v>90</v>
      </c>
      <c r="O106" s="4">
        <f t="shared" si="63"/>
        <v>895.45781249999993</v>
      </c>
      <c r="P106" s="9"/>
    </row>
    <row r="107" spans="1:16" s="8" customFormat="1" ht="14.5" x14ac:dyDescent="0.35">
      <c r="A107" s="35">
        <f>IF(I107&lt;&gt;"",1+MAX($A$1:A106),"")</f>
        <v>40</v>
      </c>
      <c r="B107" s="37" t="s">
        <v>59</v>
      </c>
      <c r="C107" s="37" t="s">
        <v>60</v>
      </c>
      <c r="E107" s="33" t="s">
        <v>47</v>
      </c>
      <c r="F107" s="6">
        <f>F103*4</f>
        <v>137.68</v>
      </c>
      <c r="G107" s="1">
        <v>0.1</v>
      </c>
      <c r="H107" s="2">
        <f t="shared" ref="H107" si="64">F107*(1+G107)</f>
        <v>151.44800000000001</v>
      </c>
      <c r="I107" s="15" t="s">
        <v>26</v>
      </c>
      <c r="J107" s="78">
        <v>3.35</v>
      </c>
      <c r="K107" s="79">
        <f t="shared" si="61"/>
        <v>507.35080000000005</v>
      </c>
      <c r="L107" s="79">
        <v>1.6500000000000001</v>
      </c>
      <c r="M107" s="79">
        <f t="shared" si="62"/>
        <v>249.88920000000005</v>
      </c>
      <c r="N107" s="78">
        <v>5</v>
      </c>
      <c r="O107" s="4">
        <f t="shared" si="63"/>
        <v>757.24</v>
      </c>
      <c r="P107" s="9"/>
    </row>
    <row r="108" spans="1:16" x14ac:dyDescent="0.35">
      <c r="A108" s="35" t="str">
        <f>IF(I108&lt;&gt;"",1+MAX($A$1:A107),"")</f>
        <v/>
      </c>
      <c r="B108" s="62"/>
      <c r="C108" s="63"/>
      <c r="D108" s="23"/>
      <c r="E108" s="24"/>
      <c r="F108" s="6"/>
      <c r="G108" s="8"/>
      <c r="H108" s="8"/>
      <c r="J108" s="40"/>
      <c r="K108" s="40"/>
      <c r="L108" s="40"/>
      <c r="M108" s="40"/>
      <c r="N108" s="8"/>
      <c r="O108" s="8"/>
      <c r="P108" s="9"/>
    </row>
    <row r="109" spans="1:16" x14ac:dyDescent="0.35">
      <c r="A109" s="35" t="str">
        <f>IF(I109&lt;&gt;"",1+MAX($A$1:A108),"")</f>
        <v/>
      </c>
      <c r="B109" s="62"/>
      <c r="C109" s="63"/>
      <c r="D109" s="47"/>
      <c r="E109" s="53" t="s">
        <v>54</v>
      </c>
      <c r="F109" s="70">
        <v>30.86</v>
      </c>
      <c r="G109" s="69">
        <v>11.5</v>
      </c>
      <c r="H109" s="8"/>
      <c r="J109" s="40"/>
      <c r="K109" s="40"/>
      <c r="L109" s="40"/>
      <c r="M109" s="40"/>
      <c r="N109" s="8"/>
      <c r="O109" s="8"/>
      <c r="P109" s="25"/>
    </row>
    <row r="110" spans="1:16" x14ac:dyDescent="0.35">
      <c r="A110" s="35" t="str">
        <f>IF(I110&lt;&gt;"",1+MAX($A$1:A109),"")</f>
        <v/>
      </c>
      <c r="B110" s="62"/>
      <c r="C110" s="63"/>
      <c r="D110" s="8"/>
      <c r="E110" s="33"/>
      <c r="F110" s="6"/>
      <c r="G110" s="8"/>
      <c r="H110" s="8"/>
      <c r="J110" s="40"/>
      <c r="K110" s="40"/>
      <c r="L110" s="40"/>
      <c r="M110" s="40"/>
      <c r="N110" s="8"/>
      <c r="O110" s="8"/>
      <c r="P110" s="25"/>
    </row>
    <row r="111" spans="1:16" s="8" customFormat="1" ht="14.5" x14ac:dyDescent="0.35">
      <c r="A111" s="35">
        <f>IF(I111&lt;&gt;"",1+MAX($A$1:A110),"")</f>
        <v>41</v>
      </c>
      <c r="B111" s="37" t="s">
        <v>59</v>
      </c>
      <c r="C111" s="37" t="s">
        <v>60</v>
      </c>
      <c r="E111" s="33" t="s">
        <v>46</v>
      </c>
      <c r="F111" s="6">
        <f>F109*G109/32</f>
        <v>11.0903125</v>
      </c>
      <c r="G111" s="1">
        <v>0</v>
      </c>
      <c r="H111" s="2">
        <f>F111*(1+G111)</f>
        <v>11.0903125</v>
      </c>
      <c r="I111" s="15" t="s">
        <v>31</v>
      </c>
      <c r="J111" s="78">
        <v>62</v>
      </c>
      <c r="K111" s="79">
        <f t="shared" ref="K111:K113" si="65">J111*H111</f>
        <v>687.59937500000001</v>
      </c>
      <c r="L111" s="79">
        <v>14</v>
      </c>
      <c r="M111" s="79">
        <f t="shared" ref="M111:M113" si="66">L111*H111</f>
        <v>155.264375</v>
      </c>
      <c r="N111" s="78">
        <v>76</v>
      </c>
      <c r="O111" s="4">
        <f t="shared" ref="O111:O113" si="67">N111*H111</f>
        <v>842.86374999999998</v>
      </c>
      <c r="P111" s="9"/>
    </row>
    <row r="112" spans="1:16" s="8" customFormat="1" ht="14.5" x14ac:dyDescent="0.35">
      <c r="A112" s="35">
        <f>IF(I112&lt;&gt;"",1+MAX($A$1:A111),"")</f>
        <v>42</v>
      </c>
      <c r="B112" s="37" t="s">
        <v>59</v>
      </c>
      <c r="C112" s="37" t="s">
        <v>60</v>
      </c>
      <c r="E112" s="33" t="s">
        <v>49</v>
      </c>
      <c r="F112" s="6">
        <f>F109*G109/32</f>
        <v>11.0903125</v>
      </c>
      <c r="G112" s="1">
        <v>0</v>
      </c>
      <c r="H112" s="2">
        <f>F112*(1+G112)</f>
        <v>11.0903125</v>
      </c>
      <c r="I112" s="15" t="s">
        <v>31</v>
      </c>
      <c r="J112" s="78">
        <v>70</v>
      </c>
      <c r="K112" s="79">
        <f t="shared" si="65"/>
        <v>776.32187499999998</v>
      </c>
      <c r="L112" s="79">
        <v>20</v>
      </c>
      <c r="M112" s="79">
        <f t="shared" si="66"/>
        <v>221.80624999999998</v>
      </c>
      <c r="N112" s="78">
        <v>90</v>
      </c>
      <c r="O112" s="4">
        <f t="shared" si="67"/>
        <v>998.12812499999995</v>
      </c>
      <c r="P112" s="9"/>
    </row>
    <row r="113" spans="1:16" s="8" customFormat="1" ht="14.5" x14ac:dyDescent="0.35">
      <c r="A113" s="35">
        <f>IF(I113&lt;&gt;"",1+MAX($A$1:A112),"")</f>
        <v>43</v>
      </c>
      <c r="B113" s="37" t="s">
        <v>59</v>
      </c>
      <c r="C113" s="37" t="s">
        <v>60</v>
      </c>
      <c r="E113" s="33" t="s">
        <v>47</v>
      </c>
      <c r="F113" s="6">
        <f>F109*4</f>
        <v>123.44</v>
      </c>
      <c r="G113" s="1">
        <v>0.1</v>
      </c>
      <c r="H113" s="2">
        <f t="shared" ref="H113" si="68">F113*(1+G113)</f>
        <v>135.78400000000002</v>
      </c>
      <c r="I113" s="15" t="s">
        <v>26</v>
      </c>
      <c r="J113" s="78">
        <v>3.35</v>
      </c>
      <c r="K113" s="79">
        <f t="shared" si="65"/>
        <v>454.8764000000001</v>
      </c>
      <c r="L113" s="79">
        <v>1.6500000000000001</v>
      </c>
      <c r="M113" s="79">
        <f t="shared" si="66"/>
        <v>224.04360000000005</v>
      </c>
      <c r="N113" s="78">
        <v>5</v>
      </c>
      <c r="O113" s="4">
        <f t="shared" si="67"/>
        <v>678.92000000000007</v>
      </c>
      <c r="P113" s="9"/>
    </row>
    <row r="114" spans="1:16" x14ac:dyDescent="0.35">
      <c r="A114" s="35" t="str">
        <f>IF(I114&lt;&gt;"",1+MAX($A$1:A113),"")</f>
        <v/>
      </c>
      <c r="B114" s="62"/>
      <c r="C114" s="63"/>
      <c r="D114" s="23"/>
      <c r="E114" s="24"/>
      <c r="F114" s="54"/>
      <c r="G114" s="8"/>
      <c r="H114" s="8"/>
      <c r="J114" s="40"/>
      <c r="K114" s="40"/>
      <c r="L114" s="40"/>
      <c r="M114" s="40"/>
      <c r="N114" s="8"/>
      <c r="O114" s="8"/>
      <c r="P114" s="9"/>
    </row>
    <row r="115" spans="1:16" x14ac:dyDescent="0.35">
      <c r="A115" s="35" t="str">
        <f>IF(I115&lt;&gt;"",1+MAX($A$1:A114),"")</f>
        <v/>
      </c>
      <c r="B115" s="62"/>
      <c r="C115" s="63"/>
      <c r="D115" s="47"/>
      <c r="E115" s="53" t="s">
        <v>57</v>
      </c>
      <c r="F115" s="70">
        <v>24.4</v>
      </c>
      <c r="G115" s="69">
        <v>9.25</v>
      </c>
      <c r="H115" s="8"/>
      <c r="J115" s="40"/>
      <c r="K115" s="40"/>
      <c r="L115" s="40"/>
      <c r="M115" s="40"/>
      <c r="N115" s="8"/>
      <c r="O115" s="8"/>
      <c r="P115" s="25"/>
    </row>
    <row r="116" spans="1:16" x14ac:dyDescent="0.35">
      <c r="A116" s="35" t="str">
        <f>IF(I116&lt;&gt;"",1+MAX($A$1:A115),"")</f>
        <v/>
      </c>
      <c r="B116" s="62"/>
      <c r="C116" s="63"/>
      <c r="D116" s="8"/>
      <c r="E116" s="33"/>
      <c r="F116" s="54"/>
      <c r="G116" s="8"/>
      <c r="H116" s="8"/>
      <c r="J116" s="40"/>
      <c r="K116" s="40"/>
      <c r="L116" s="40"/>
      <c r="M116" s="40"/>
      <c r="N116" s="8"/>
      <c r="O116" s="8"/>
      <c r="P116" s="25"/>
    </row>
    <row r="117" spans="1:16" s="8" customFormat="1" ht="14.5" x14ac:dyDescent="0.35">
      <c r="A117" s="35">
        <f>IF(I117&lt;&gt;"",1+MAX($A$1:A116),"")</f>
        <v>44</v>
      </c>
      <c r="B117" s="37" t="s">
        <v>59</v>
      </c>
      <c r="C117" s="37" t="s">
        <v>60</v>
      </c>
      <c r="E117" s="33" t="s">
        <v>52</v>
      </c>
      <c r="F117" s="6">
        <f>F115*G115*2/32</f>
        <v>14.106249999999999</v>
      </c>
      <c r="G117" s="1">
        <v>0</v>
      </c>
      <c r="H117" s="2">
        <f>F117*(1+G117)</f>
        <v>14.106249999999999</v>
      </c>
      <c r="I117" s="15" t="s">
        <v>31</v>
      </c>
      <c r="J117" s="78">
        <v>62</v>
      </c>
      <c r="K117" s="79">
        <f t="shared" ref="K117:K118" si="69">J117*H117</f>
        <v>874.58749999999998</v>
      </c>
      <c r="L117" s="79">
        <v>14</v>
      </c>
      <c r="M117" s="79">
        <f t="shared" ref="M117:M118" si="70">L117*H117</f>
        <v>197.48749999999998</v>
      </c>
      <c r="N117" s="78">
        <v>76</v>
      </c>
      <c r="O117" s="4">
        <f t="shared" ref="O117:O118" si="71">N117*H117</f>
        <v>1072.075</v>
      </c>
      <c r="P117" s="9"/>
    </row>
    <row r="118" spans="1:16" s="8" customFormat="1" ht="14.5" x14ac:dyDescent="0.35">
      <c r="A118" s="35">
        <f>IF(I118&lt;&gt;"",1+MAX($A$1:A117),"")</f>
        <v>45</v>
      </c>
      <c r="B118" s="37" t="s">
        <v>59</v>
      </c>
      <c r="C118" s="37" t="s">
        <v>60</v>
      </c>
      <c r="E118" s="33" t="s">
        <v>47</v>
      </c>
      <c r="F118" s="6">
        <f>F115*4</f>
        <v>97.6</v>
      </c>
      <c r="G118" s="1">
        <v>0.1</v>
      </c>
      <c r="H118" s="2">
        <f t="shared" ref="H118" si="72">F118*(1+G118)</f>
        <v>107.36</v>
      </c>
      <c r="I118" s="15" t="s">
        <v>26</v>
      </c>
      <c r="J118" s="78">
        <v>3.35</v>
      </c>
      <c r="K118" s="79">
        <f t="shared" si="69"/>
        <v>359.65600000000001</v>
      </c>
      <c r="L118" s="79">
        <v>1.6500000000000001</v>
      </c>
      <c r="M118" s="79">
        <f t="shared" si="70"/>
        <v>177.14400000000001</v>
      </c>
      <c r="N118" s="78">
        <v>5</v>
      </c>
      <c r="O118" s="4">
        <f t="shared" si="71"/>
        <v>536.79999999999995</v>
      </c>
      <c r="P118" s="9"/>
    </row>
    <row r="119" spans="1:16" x14ac:dyDescent="0.35">
      <c r="A119" s="35" t="str">
        <f>IF(I119&lt;&gt;"",1+MAX($A$1:A118),"")</f>
        <v/>
      </c>
      <c r="B119" s="62"/>
      <c r="C119" s="63"/>
      <c r="D119" s="23"/>
      <c r="E119" s="24"/>
      <c r="F119" s="54"/>
      <c r="G119" s="8"/>
      <c r="H119" s="8"/>
      <c r="J119" s="40"/>
      <c r="K119" s="40"/>
      <c r="L119" s="40"/>
      <c r="M119" s="40"/>
      <c r="N119" s="8"/>
      <c r="O119" s="8"/>
      <c r="P119" s="9"/>
    </row>
    <row r="120" spans="1:16" x14ac:dyDescent="0.35">
      <c r="A120" s="35" t="str">
        <f>IF(I120&lt;&gt;"",1+MAX($A$1:A119),"")</f>
        <v/>
      </c>
      <c r="B120" s="62"/>
      <c r="C120" s="63"/>
      <c r="D120" s="47"/>
      <c r="E120" s="53" t="s">
        <v>75</v>
      </c>
      <c r="F120" s="70">
        <v>12.25</v>
      </c>
      <c r="G120" s="69">
        <v>9.25</v>
      </c>
      <c r="H120" s="8"/>
      <c r="J120" s="40"/>
      <c r="K120" s="40"/>
      <c r="L120" s="40"/>
      <c r="M120" s="40"/>
      <c r="N120" s="8"/>
      <c r="O120" s="8"/>
      <c r="P120" s="25"/>
    </row>
    <row r="121" spans="1:16" x14ac:dyDescent="0.35">
      <c r="A121" s="35" t="str">
        <f>IF(I121&lt;&gt;"",1+MAX($A$1:A120),"")</f>
        <v/>
      </c>
      <c r="B121" s="62"/>
      <c r="C121" s="63"/>
      <c r="D121" s="8"/>
      <c r="E121" s="33"/>
      <c r="F121" s="54"/>
      <c r="G121" s="8"/>
      <c r="H121" s="8"/>
      <c r="J121" s="40"/>
      <c r="K121" s="40"/>
      <c r="L121" s="40"/>
      <c r="M121" s="40"/>
      <c r="N121" s="8"/>
      <c r="O121" s="8"/>
      <c r="P121" s="25"/>
    </row>
    <row r="122" spans="1:16" s="8" customFormat="1" ht="14.5" x14ac:dyDescent="0.35">
      <c r="A122" s="35">
        <f>IF(I122&lt;&gt;"",1+MAX($A$1:A121),"")</f>
        <v>46</v>
      </c>
      <c r="B122" s="37" t="s">
        <v>59</v>
      </c>
      <c r="C122" s="37" t="s">
        <v>60</v>
      </c>
      <c r="E122" s="33" t="s">
        <v>46</v>
      </c>
      <c r="F122" s="6">
        <f>F120*G120*1/32</f>
        <v>3.541015625</v>
      </c>
      <c r="G122" s="1">
        <v>0</v>
      </c>
      <c r="H122" s="2">
        <f>F122*(1+G122)</f>
        <v>3.541015625</v>
      </c>
      <c r="I122" s="15" t="s">
        <v>31</v>
      </c>
      <c r="J122" s="78">
        <v>62</v>
      </c>
      <c r="K122" s="79">
        <f t="shared" ref="K122:K124" si="73">J122*H122</f>
        <v>219.54296875</v>
      </c>
      <c r="L122" s="79">
        <v>14</v>
      </c>
      <c r="M122" s="79">
        <f t="shared" ref="M122:M124" si="74">L122*H122</f>
        <v>49.57421875</v>
      </c>
      <c r="N122" s="78">
        <v>76</v>
      </c>
      <c r="O122" s="4">
        <f t="shared" ref="O122:O124" si="75">N122*H122</f>
        <v>269.1171875</v>
      </c>
      <c r="P122" s="9"/>
    </row>
    <row r="123" spans="1:16" s="8" customFormat="1" ht="14.5" x14ac:dyDescent="0.35">
      <c r="A123" s="35">
        <f>IF(I123&lt;&gt;"",1+MAX($A$1:A122),"")</f>
        <v>47</v>
      </c>
      <c r="B123" s="37" t="s">
        <v>59</v>
      </c>
      <c r="C123" s="37" t="s">
        <v>60</v>
      </c>
      <c r="E123" s="33" t="s">
        <v>49</v>
      </c>
      <c r="F123" s="6">
        <f>F120*G120/32</f>
        <v>3.541015625</v>
      </c>
      <c r="G123" s="1">
        <v>0</v>
      </c>
      <c r="H123" s="2">
        <f>F123*(1+G123)</f>
        <v>3.541015625</v>
      </c>
      <c r="I123" s="15" t="s">
        <v>31</v>
      </c>
      <c r="J123" s="78">
        <v>70</v>
      </c>
      <c r="K123" s="79">
        <f t="shared" si="73"/>
        <v>247.87109375</v>
      </c>
      <c r="L123" s="79">
        <v>20</v>
      </c>
      <c r="M123" s="79">
        <f t="shared" si="74"/>
        <v>70.8203125</v>
      </c>
      <c r="N123" s="78">
        <v>90</v>
      </c>
      <c r="O123" s="4">
        <f t="shared" si="75"/>
        <v>318.69140625</v>
      </c>
      <c r="P123" s="9"/>
    </row>
    <row r="124" spans="1:16" s="8" customFormat="1" ht="14.5" x14ac:dyDescent="0.35">
      <c r="A124" s="35">
        <f>IF(I124&lt;&gt;"",1+MAX($A$1:A123),"")</f>
        <v>48</v>
      </c>
      <c r="B124" s="37" t="s">
        <v>59</v>
      </c>
      <c r="C124" s="37" t="s">
        <v>60</v>
      </c>
      <c r="E124" s="33" t="s">
        <v>47</v>
      </c>
      <c r="F124" s="6">
        <f>F120*4</f>
        <v>49</v>
      </c>
      <c r="G124" s="1">
        <v>0.1</v>
      </c>
      <c r="H124" s="2">
        <f t="shared" ref="H124" si="76">F124*(1+G124)</f>
        <v>53.900000000000006</v>
      </c>
      <c r="I124" s="15" t="s">
        <v>26</v>
      </c>
      <c r="J124" s="78">
        <v>3.35</v>
      </c>
      <c r="K124" s="79">
        <f t="shared" si="73"/>
        <v>180.56500000000003</v>
      </c>
      <c r="L124" s="79">
        <v>1.6500000000000001</v>
      </c>
      <c r="M124" s="79">
        <f t="shared" si="74"/>
        <v>88.935000000000016</v>
      </c>
      <c r="N124" s="78">
        <v>5</v>
      </c>
      <c r="O124" s="4">
        <f t="shared" si="75"/>
        <v>269.5</v>
      </c>
      <c r="P124" s="9"/>
    </row>
    <row r="125" spans="1:16" x14ac:dyDescent="0.35">
      <c r="A125" s="35" t="str">
        <f>IF(I125&lt;&gt;"",1+MAX($A$1:A124),"")</f>
        <v/>
      </c>
      <c r="B125" s="62"/>
      <c r="C125" s="63"/>
      <c r="D125" s="23"/>
      <c r="E125" s="24"/>
      <c r="F125" s="54"/>
      <c r="G125" s="8"/>
      <c r="H125" s="8"/>
      <c r="J125" s="40"/>
      <c r="K125" s="40"/>
      <c r="L125" s="40"/>
      <c r="M125" s="40"/>
      <c r="N125" s="8"/>
      <c r="O125" s="8"/>
      <c r="P125" s="9"/>
    </row>
    <row r="126" spans="1:16" x14ac:dyDescent="0.35">
      <c r="A126" s="35" t="str">
        <f>IF(I126&lt;&gt;"",1+MAX($A$1:A125),"")</f>
        <v/>
      </c>
      <c r="B126" s="62"/>
      <c r="C126" s="63"/>
      <c r="D126" s="47"/>
      <c r="E126" s="53" t="s">
        <v>57</v>
      </c>
      <c r="F126" s="70">
        <v>5.38</v>
      </c>
      <c r="G126" s="69">
        <v>11.5</v>
      </c>
      <c r="H126" s="8"/>
      <c r="J126" s="40"/>
      <c r="K126" s="40"/>
      <c r="L126" s="40"/>
      <c r="M126" s="40"/>
      <c r="N126" s="8"/>
      <c r="O126" s="8"/>
      <c r="P126" s="25"/>
    </row>
    <row r="127" spans="1:16" x14ac:dyDescent="0.35">
      <c r="A127" s="35" t="str">
        <f>IF(I127&lt;&gt;"",1+MAX($A$1:A126),"")</f>
        <v/>
      </c>
      <c r="B127" s="62"/>
      <c r="C127" s="63"/>
      <c r="D127" s="8"/>
      <c r="E127" s="33"/>
      <c r="F127" s="6"/>
      <c r="G127" s="8"/>
      <c r="H127" s="8"/>
      <c r="J127" s="40"/>
      <c r="K127" s="40"/>
      <c r="L127" s="40"/>
      <c r="M127" s="40"/>
      <c r="N127" s="8"/>
      <c r="O127" s="8"/>
      <c r="P127" s="25"/>
    </row>
    <row r="128" spans="1:16" s="8" customFormat="1" ht="14.5" x14ac:dyDescent="0.35">
      <c r="A128" s="35">
        <f>IF(I128&lt;&gt;"",1+MAX($A$1:A127),"")</f>
        <v>49</v>
      </c>
      <c r="B128" s="37" t="s">
        <v>59</v>
      </c>
      <c r="C128" s="37" t="s">
        <v>60</v>
      </c>
      <c r="E128" s="33" t="s">
        <v>52</v>
      </c>
      <c r="F128" s="6">
        <f>F126*G126*2/32</f>
        <v>3.8668749999999998</v>
      </c>
      <c r="G128" s="1">
        <v>0</v>
      </c>
      <c r="H128" s="2">
        <f>F128*(1+G128)</f>
        <v>3.8668749999999998</v>
      </c>
      <c r="I128" s="15" t="s">
        <v>31</v>
      </c>
      <c r="J128" s="78">
        <v>62</v>
      </c>
      <c r="K128" s="79">
        <f t="shared" ref="K128:K129" si="77">J128*H128</f>
        <v>239.74625</v>
      </c>
      <c r="L128" s="79">
        <v>14</v>
      </c>
      <c r="M128" s="79">
        <f t="shared" ref="M128:M129" si="78">L128*H128</f>
        <v>54.136249999999997</v>
      </c>
      <c r="N128" s="78">
        <v>76</v>
      </c>
      <c r="O128" s="4">
        <f t="shared" ref="O128:O129" si="79">N128*H128</f>
        <v>293.88249999999999</v>
      </c>
      <c r="P128" s="9"/>
    </row>
    <row r="129" spans="1:16" s="8" customFormat="1" ht="14.5" x14ac:dyDescent="0.35">
      <c r="A129" s="35">
        <f>IF(I129&lt;&gt;"",1+MAX($A$1:A128),"")</f>
        <v>50</v>
      </c>
      <c r="B129" s="37" t="s">
        <v>59</v>
      </c>
      <c r="C129" s="37" t="s">
        <v>60</v>
      </c>
      <c r="E129" s="33" t="s">
        <v>47</v>
      </c>
      <c r="F129" s="6">
        <f>F126*4</f>
        <v>21.52</v>
      </c>
      <c r="G129" s="1">
        <v>0.1</v>
      </c>
      <c r="H129" s="2">
        <f t="shared" ref="H129" si="80">F129*(1+G129)</f>
        <v>23.672000000000001</v>
      </c>
      <c r="I129" s="15" t="s">
        <v>26</v>
      </c>
      <c r="J129" s="78">
        <v>3.35</v>
      </c>
      <c r="K129" s="79">
        <f t="shared" si="77"/>
        <v>79.301200000000009</v>
      </c>
      <c r="L129" s="79">
        <v>1.6500000000000001</v>
      </c>
      <c r="M129" s="79">
        <f t="shared" si="78"/>
        <v>39.058800000000005</v>
      </c>
      <c r="N129" s="78">
        <v>5</v>
      </c>
      <c r="O129" s="4">
        <f t="shared" si="79"/>
        <v>118.36</v>
      </c>
      <c r="P129" s="9"/>
    </row>
    <row r="130" spans="1:16" x14ac:dyDescent="0.35">
      <c r="A130" s="35" t="str">
        <f>IF(I130&lt;&gt;"",1+MAX($A$1:A129),"")</f>
        <v/>
      </c>
      <c r="B130" s="62"/>
      <c r="C130" s="63"/>
      <c r="D130" s="23"/>
      <c r="E130" s="24"/>
      <c r="F130" s="54"/>
      <c r="G130" s="8"/>
      <c r="H130" s="8"/>
      <c r="J130" s="40"/>
      <c r="K130" s="40"/>
      <c r="L130" s="40"/>
      <c r="M130" s="40"/>
      <c r="N130" s="8"/>
      <c r="O130" s="8"/>
      <c r="P130" s="9"/>
    </row>
    <row r="131" spans="1:16" x14ac:dyDescent="0.35">
      <c r="A131" s="35" t="str">
        <f>IF(I131&lt;&gt;"",1+MAX($A$1:A130),"")</f>
        <v/>
      </c>
      <c r="B131" s="62"/>
      <c r="C131" s="63"/>
      <c r="D131" s="47"/>
      <c r="E131" s="53" t="s">
        <v>75</v>
      </c>
      <c r="F131" s="70">
        <v>7.87</v>
      </c>
      <c r="G131" s="69">
        <v>11.5</v>
      </c>
      <c r="H131" s="8"/>
      <c r="J131" s="40"/>
      <c r="K131" s="40"/>
      <c r="L131" s="40"/>
      <c r="M131" s="40"/>
      <c r="N131" s="8"/>
      <c r="O131" s="8"/>
      <c r="P131" s="25"/>
    </row>
    <row r="132" spans="1:16" x14ac:dyDescent="0.35">
      <c r="A132" s="35" t="str">
        <f>IF(I132&lt;&gt;"",1+MAX($A$1:A131),"")</f>
        <v/>
      </c>
      <c r="B132" s="62"/>
      <c r="C132" s="63"/>
      <c r="D132" s="8"/>
      <c r="E132" s="33"/>
      <c r="F132" s="54"/>
      <c r="G132" s="8"/>
      <c r="H132" s="8"/>
      <c r="J132" s="40"/>
      <c r="K132" s="40"/>
      <c r="L132" s="40"/>
      <c r="M132" s="40"/>
      <c r="N132" s="8"/>
      <c r="O132" s="8"/>
      <c r="P132" s="25"/>
    </row>
    <row r="133" spans="1:16" s="8" customFormat="1" ht="14.5" x14ac:dyDescent="0.35">
      <c r="A133" s="35">
        <f>IF(I133&lt;&gt;"",1+MAX($A$1:A132),"")</f>
        <v>51</v>
      </c>
      <c r="B133" s="37" t="s">
        <v>59</v>
      </c>
      <c r="C133" s="37" t="s">
        <v>60</v>
      </c>
      <c r="E133" s="33" t="s">
        <v>46</v>
      </c>
      <c r="F133" s="6">
        <f>F131*G131*1/32</f>
        <v>2.8282812499999999</v>
      </c>
      <c r="G133" s="1">
        <v>0</v>
      </c>
      <c r="H133" s="2">
        <f>F133*(1+G133)</f>
        <v>2.8282812499999999</v>
      </c>
      <c r="I133" s="15" t="s">
        <v>31</v>
      </c>
      <c r="J133" s="78">
        <v>62</v>
      </c>
      <c r="K133" s="79">
        <f t="shared" ref="K133:K135" si="81">J133*H133</f>
        <v>175.35343749999998</v>
      </c>
      <c r="L133" s="79">
        <v>14</v>
      </c>
      <c r="M133" s="79">
        <f t="shared" ref="M133:M135" si="82">L133*H133</f>
        <v>39.595937499999998</v>
      </c>
      <c r="N133" s="78">
        <v>76</v>
      </c>
      <c r="O133" s="4">
        <f t="shared" ref="O133:O135" si="83">N133*H133</f>
        <v>214.94937499999997</v>
      </c>
      <c r="P133" s="9"/>
    </row>
    <row r="134" spans="1:16" s="8" customFormat="1" ht="14.5" x14ac:dyDescent="0.35">
      <c r="A134" s="35">
        <f>IF(I134&lt;&gt;"",1+MAX($A$1:A133),"")</f>
        <v>52</v>
      </c>
      <c r="B134" s="37" t="s">
        <v>59</v>
      </c>
      <c r="C134" s="37" t="s">
        <v>60</v>
      </c>
      <c r="E134" s="33" t="s">
        <v>49</v>
      </c>
      <c r="F134" s="6">
        <f>F131*G131/32</f>
        <v>2.8282812499999999</v>
      </c>
      <c r="G134" s="1">
        <v>0</v>
      </c>
      <c r="H134" s="2">
        <f>F134*(1+G134)</f>
        <v>2.8282812499999999</v>
      </c>
      <c r="I134" s="15" t="s">
        <v>31</v>
      </c>
      <c r="J134" s="78">
        <v>70</v>
      </c>
      <c r="K134" s="79">
        <f t="shared" si="81"/>
        <v>197.97968749999998</v>
      </c>
      <c r="L134" s="79">
        <v>20</v>
      </c>
      <c r="M134" s="79">
        <f t="shared" si="82"/>
        <v>56.565624999999997</v>
      </c>
      <c r="N134" s="78">
        <v>90</v>
      </c>
      <c r="O134" s="4">
        <f t="shared" si="83"/>
        <v>254.54531249999999</v>
      </c>
      <c r="P134" s="9"/>
    </row>
    <row r="135" spans="1:16" s="8" customFormat="1" ht="14.5" x14ac:dyDescent="0.35">
      <c r="A135" s="35">
        <f>IF(I135&lt;&gt;"",1+MAX($A$1:A134),"")</f>
        <v>53</v>
      </c>
      <c r="B135" s="37" t="s">
        <v>59</v>
      </c>
      <c r="C135" s="37" t="s">
        <v>60</v>
      </c>
      <c r="E135" s="33" t="s">
        <v>47</v>
      </c>
      <c r="F135" s="6">
        <f>F131*4</f>
        <v>31.48</v>
      </c>
      <c r="G135" s="1">
        <v>0.1</v>
      </c>
      <c r="H135" s="2">
        <f t="shared" ref="H135" si="84">F135*(1+G135)</f>
        <v>34.628</v>
      </c>
      <c r="I135" s="15" t="s">
        <v>26</v>
      </c>
      <c r="J135" s="78">
        <v>3.35</v>
      </c>
      <c r="K135" s="79">
        <f t="shared" si="81"/>
        <v>116.0038</v>
      </c>
      <c r="L135" s="79">
        <v>1.6500000000000001</v>
      </c>
      <c r="M135" s="79">
        <f t="shared" si="82"/>
        <v>57.136200000000002</v>
      </c>
      <c r="N135" s="78">
        <v>5</v>
      </c>
      <c r="O135" s="4">
        <f t="shared" si="83"/>
        <v>173.14</v>
      </c>
      <c r="P135" s="9"/>
    </row>
    <row r="136" spans="1:16" s="8" customFormat="1" ht="14.5" x14ac:dyDescent="0.35">
      <c r="A136" s="35" t="str">
        <f>IF(I136&lt;&gt;"",1+MAX($A$1:A135),"")</f>
        <v/>
      </c>
      <c r="B136" s="37"/>
      <c r="C136" s="29"/>
      <c r="E136" s="33"/>
      <c r="F136" s="6"/>
      <c r="G136" s="1"/>
      <c r="H136" s="2"/>
      <c r="I136" s="15"/>
      <c r="J136" s="3"/>
      <c r="K136" s="40"/>
      <c r="L136" s="40"/>
      <c r="M136" s="40"/>
      <c r="N136" s="3"/>
      <c r="O136" s="4"/>
      <c r="P136" s="9"/>
    </row>
    <row r="137" spans="1:16" x14ac:dyDescent="0.35">
      <c r="A137" s="35" t="str">
        <f>IF(I137&lt;&gt;"",1+MAX($A$1:A136),"")</f>
        <v/>
      </c>
      <c r="B137" s="62"/>
      <c r="C137" s="63"/>
      <c r="D137" s="47"/>
      <c r="E137" s="53" t="s">
        <v>76</v>
      </c>
      <c r="F137" s="70">
        <v>12.49</v>
      </c>
      <c r="G137" s="69">
        <v>9.25</v>
      </c>
      <c r="H137" s="8"/>
      <c r="J137" s="40"/>
      <c r="K137" s="40"/>
      <c r="L137" s="40"/>
      <c r="M137" s="40"/>
      <c r="N137" s="8"/>
      <c r="O137" s="8"/>
      <c r="P137" s="25"/>
    </row>
    <row r="138" spans="1:16" x14ac:dyDescent="0.35">
      <c r="A138" s="35" t="str">
        <f>IF(I138&lt;&gt;"",1+MAX($A$1:A137),"")</f>
        <v/>
      </c>
      <c r="B138" s="62"/>
      <c r="C138" s="63"/>
      <c r="D138" s="8"/>
      <c r="E138" s="33"/>
      <c r="F138" s="54"/>
      <c r="G138" s="8"/>
      <c r="H138" s="8"/>
      <c r="J138" s="40"/>
      <c r="K138" s="40"/>
      <c r="L138" s="40"/>
      <c r="M138" s="40"/>
      <c r="N138" s="8"/>
      <c r="O138" s="8"/>
      <c r="P138" s="25"/>
    </row>
    <row r="139" spans="1:16" s="8" customFormat="1" ht="14.5" x14ac:dyDescent="0.35">
      <c r="A139" s="35">
        <f>IF(I139&lt;&gt;"",1+MAX($A$1:A138),"")</f>
        <v>54</v>
      </c>
      <c r="B139" s="37" t="s">
        <v>59</v>
      </c>
      <c r="C139" s="37" t="s">
        <v>60</v>
      </c>
      <c r="E139" s="33" t="s">
        <v>77</v>
      </c>
      <c r="F139" s="6">
        <f>F137*G137*2/32</f>
        <v>7.2207812499999999</v>
      </c>
      <c r="G139" s="1">
        <v>0</v>
      </c>
      <c r="H139" s="2">
        <f>F139*(1+G139)</f>
        <v>7.2207812499999999</v>
      </c>
      <c r="I139" s="15" t="s">
        <v>31</v>
      </c>
      <c r="J139" s="78">
        <v>62</v>
      </c>
      <c r="K139" s="79">
        <f t="shared" ref="K139:K140" si="85">J139*H139</f>
        <v>447.68843750000002</v>
      </c>
      <c r="L139" s="79">
        <v>16</v>
      </c>
      <c r="M139" s="79">
        <f t="shared" ref="M139:M140" si="86">L139*H139</f>
        <v>115.5325</v>
      </c>
      <c r="N139" s="78">
        <v>78</v>
      </c>
      <c r="O139" s="4">
        <f t="shared" ref="O139:O140" si="87">N139*H139</f>
        <v>563.22093749999999</v>
      </c>
      <c r="P139" s="9"/>
    </row>
    <row r="140" spans="1:16" s="8" customFormat="1" ht="14.5" x14ac:dyDescent="0.35">
      <c r="A140" s="35">
        <f>IF(I140&lt;&gt;"",1+MAX($A$1:A139),"")</f>
        <v>55</v>
      </c>
      <c r="B140" s="37" t="s">
        <v>59</v>
      </c>
      <c r="C140" s="37" t="s">
        <v>60</v>
      </c>
      <c r="E140" s="33" t="s">
        <v>78</v>
      </c>
      <c r="F140" s="6">
        <f>F137*4</f>
        <v>49.96</v>
      </c>
      <c r="G140" s="1">
        <v>0.1</v>
      </c>
      <c r="H140" s="2">
        <f t="shared" ref="H140" si="88">F140*(1+G140)</f>
        <v>54.956000000000003</v>
      </c>
      <c r="I140" s="15" t="s">
        <v>26</v>
      </c>
      <c r="J140" s="78">
        <v>4.0200000000000005</v>
      </c>
      <c r="K140" s="79">
        <f t="shared" si="85"/>
        <v>220.92312000000004</v>
      </c>
      <c r="L140" s="79">
        <v>1.98</v>
      </c>
      <c r="M140" s="79">
        <f t="shared" si="86"/>
        <v>108.81288000000001</v>
      </c>
      <c r="N140" s="78">
        <v>6</v>
      </c>
      <c r="O140" s="4">
        <f t="shared" si="87"/>
        <v>329.73599999999999</v>
      </c>
      <c r="P140" s="9"/>
    </row>
    <row r="141" spans="1:16" s="8" customFormat="1" ht="14.5" x14ac:dyDescent="0.35">
      <c r="A141" s="35" t="str">
        <f>IF(I141&lt;&gt;"",1+MAX($A$1:A140),"")</f>
        <v/>
      </c>
      <c r="B141" s="37"/>
      <c r="C141" s="29"/>
      <c r="E141" s="33"/>
      <c r="F141" s="6"/>
      <c r="G141" s="1"/>
      <c r="H141" s="2"/>
      <c r="I141" s="15"/>
      <c r="J141" s="3"/>
      <c r="K141" s="40"/>
      <c r="L141" s="40"/>
      <c r="M141" s="40"/>
      <c r="N141" s="3"/>
      <c r="O141" s="4"/>
      <c r="P141" s="9"/>
    </row>
    <row r="142" spans="1:16" x14ac:dyDescent="0.35">
      <c r="A142" s="35" t="str">
        <f>IF(I142&lt;&gt;"",1+MAX($A$1:A141),"")</f>
        <v/>
      </c>
      <c r="B142" s="62"/>
      <c r="C142" s="63"/>
      <c r="D142" s="47"/>
      <c r="E142" s="53" t="s">
        <v>79</v>
      </c>
      <c r="F142" s="70">
        <v>28.55</v>
      </c>
      <c r="G142" s="69">
        <v>9.25</v>
      </c>
      <c r="H142" s="8"/>
      <c r="J142" s="40"/>
      <c r="K142" s="40"/>
      <c r="L142" s="40"/>
      <c r="M142" s="40"/>
      <c r="N142" s="8"/>
      <c r="O142" s="8"/>
      <c r="P142" s="25"/>
    </row>
    <row r="143" spans="1:16" x14ac:dyDescent="0.35">
      <c r="A143" s="35" t="str">
        <f>IF(I143&lt;&gt;"",1+MAX($A$1:A142),"")</f>
        <v/>
      </c>
      <c r="B143" s="62"/>
      <c r="C143" s="63"/>
      <c r="D143" s="8"/>
      <c r="E143" s="33"/>
      <c r="F143" s="6"/>
      <c r="G143" s="8"/>
      <c r="H143" s="8"/>
      <c r="J143" s="40"/>
      <c r="K143" s="40"/>
      <c r="L143" s="40"/>
      <c r="M143" s="40"/>
      <c r="N143" s="8"/>
      <c r="O143" s="8"/>
      <c r="P143" s="25"/>
    </row>
    <row r="144" spans="1:16" s="8" customFormat="1" ht="14.5" x14ac:dyDescent="0.35">
      <c r="A144" s="35">
        <f>IF(I144&lt;&gt;"",1+MAX($A$1:A143),"")</f>
        <v>56</v>
      </c>
      <c r="B144" s="37" t="s">
        <v>59</v>
      </c>
      <c r="C144" s="37" t="s">
        <v>60</v>
      </c>
      <c r="E144" s="33" t="s">
        <v>77</v>
      </c>
      <c r="F144" s="6">
        <f>F142*G142*2/32</f>
        <v>16.505468750000002</v>
      </c>
      <c r="G144" s="1">
        <v>0</v>
      </c>
      <c r="H144" s="2">
        <f>F144*(1+G144)</f>
        <v>16.505468750000002</v>
      </c>
      <c r="I144" s="15" t="s">
        <v>31</v>
      </c>
      <c r="J144" s="78">
        <v>62</v>
      </c>
      <c r="K144" s="79">
        <f t="shared" ref="K144:K146" si="89">J144*H144</f>
        <v>1023.3390625000002</v>
      </c>
      <c r="L144" s="79">
        <v>16</v>
      </c>
      <c r="M144" s="79">
        <f t="shared" ref="M144:M146" si="90">L144*H144</f>
        <v>264.08750000000003</v>
      </c>
      <c r="N144" s="78">
        <v>78</v>
      </c>
      <c r="O144" s="4">
        <f t="shared" ref="O144:O146" si="91">N144*H144</f>
        <v>1287.4265625000003</v>
      </c>
      <c r="P144" s="9"/>
    </row>
    <row r="145" spans="1:16" s="8" customFormat="1" ht="14.5" x14ac:dyDescent="0.35">
      <c r="A145" s="35">
        <f>IF(I145&lt;&gt;"",1+MAX($A$1:A144),"")</f>
        <v>57</v>
      </c>
      <c r="B145" s="37" t="s">
        <v>59</v>
      </c>
      <c r="C145" s="37" t="s">
        <v>60</v>
      </c>
      <c r="E145" s="33" t="s">
        <v>53</v>
      </c>
      <c r="F145" s="6">
        <f>F142*G142</f>
        <v>264.08750000000003</v>
      </c>
      <c r="G145" s="1">
        <v>0.1</v>
      </c>
      <c r="H145" s="2">
        <f t="shared" ref="H145:H146" si="92">F145*(1+G145)</f>
        <v>290.49625000000009</v>
      </c>
      <c r="I145" s="15" t="s">
        <v>25</v>
      </c>
      <c r="J145" s="76">
        <v>0.74399999999999999</v>
      </c>
      <c r="K145" s="77">
        <f t="shared" si="89"/>
        <v>216.12921000000006</v>
      </c>
      <c r="L145" s="77">
        <v>0.45599999999999996</v>
      </c>
      <c r="M145" s="77">
        <f t="shared" si="90"/>
        <v>132.46629000000001</v>
      </c>
      <c r="N145" s="80">
        <v>1.2</v>
      </c>
      <c r="O145" s="4">
        <f t="shared" si="91"/>
        <v>348.59550000000007</v>
      </c>
      <c r="P145" s="9"/>
    </row>
    <row r="146" spans="1:16" s="8" customFormat="1" ht="14.5" x14ac:dyDescent="0.35">
      <c r="A146" s="35">
        <f>IF(I146&lt;&gt;"",1+MAX($A$1:A145),"")</f>
        <v>58</v>
      </c>
      <c r="B146" s="37" t="s">
        <v>59</v>
      </c>
      <c r="C146" s="37" t="s">
        <v>60</v>
      </c>
      <c r="E146" s="33" t="s">
        <v>78</v>
      </c>
      <c r="F146" s="6">
        <f>F142*4</f>
        <v>114.2</v>
      </c>
      <c r="G146" s="1">
        <v>0.1</v>
      </c>
      <c r="H146" s="2">
        <f t="shared" si="92"/>
        <v>125.62000000000002</v>
      </c>
      <c r="I146" s="15" t="s">
        <v>26</v>
      </c>
      <c r="J146" s="78">
        <v>4.0200000000000005</v>
      </c>
      <c r="K146" s="79">
        <f t="shared" si="89"/>
        <v>504.99240000000015</v>
      </c>
      <c r="L146" s="79">
        <v>1.98</v>
      </c>
      <c r="M146" s="79">
        <f t="shared" si="90"/>
        <v>248.72760000000002</v>
      </c>
      <c r="N146" s="78">
        <v>6</v>
      </c>
      <c r="O146" s="4">
        <f t="shared" si="91"/>
        <v>753.72000000000014</v>
      </c>
      <c r="P146" s="9"/>
    </row>
    <row r="147" spans="1:16" s="8" customFormat="1" ht="14.5" x14ac:dyDescent="0.35">
      <c r="A147" s="35" t="str">
        <f>IF(I147&lt;&gt;"",1+MAX($A$1:A146),"")</f>
        <v/>
      </c>
      <c r="B147" s="37"/>
      <c r="C147" s="29"/>
      <c r="E147" s="33"/>
      <c r="F147" s="6"/>
      <c r="G147" s="1"/>
      <c r="H147" s="2"/>
      <c r="I147" s="15"/>
      <c r="J147" s="3"/>
      <c r="K147" s="40"/>
      <c r="L147" s="40"/>
      <c r="M147" s="40"/>
      <c r="N147" s="3"/>
      <c r="O147" s="4"/>
      <c r="P147" s="9"/>
    </row>
    <row r="148" spans="1:16" x14ac:dyDescent="0.35">
      <c r="A148" s="35" t="str">
        <f>IF(I148&lt;&gt;"",1+MAX($A$1:A147),"")</f>
        <v/>
      </c>
      <c r="B148" s="62"/>
      <c r="C148" s="63"/>
      <c r="D148" s="47"/>
      <c r="E148" s="53" t="s">
        <v>80</v>
      </c>
      <c r="F148" s="70">
        <v>5.75</v>
      </c>
      <c r="G148" s="69">
        <v>9.25</v>
      </c>
      <c r="H148" s="8"/>
      <c r="J148" s="40"/>
      <c r="K148" s="40"/>
      <c r="L148" s="40"/>
      <c r="M148" s="40"/>
      <c r="N148" s="8"/>
      <c r="O148" s="8"/>
      <c r="P148" s="25"/>
    </row>
    <row r="149" spans="1:16" x14ac:dyDescent="0.35">
      <c r="A149" s="35" t="str">
        <f>IF(I149&lt;&gt;"",1+MAX($A$1:A148),"")</f>
        <v/>
      </c>
      <c r="B149" s="62"/>
      <c r="C149" s="63"/>
      <c r="D149" s="8"/>
      <c r="E149" s="33"/>
      <c r="F149" s="54"/>
      <c r="G149" s="8"/>
      <c r="H149" s="8"/>
      <c r="J149" s="40"/>
      <c r="K149" s="40"/>
      <c r="L149" s="40"/>
      <c r="M149" s="40"/>
      <c r="N149" s="8"/>
      <c r="O149" s="8"/>
      <c r="P149" s="25"/>
    </row>
    <row r="150" spans="1:16" s="8" customFormat="1" ht="14.5" x14ac:dyDescent="0.35">
      <c r="A150" s="35">
        <f>IF(I150&lt;&gt;"",1+MAX($A$1:A149),"")</f>
        <v>59</v>
      </c>
      <c r="B150" s="37" t="s">
        <v>59</v>
      </c>
      <c r="C150" s="37" t="s">
        <v>60</v>
      </c>
      <c r="E150" s="33" t="s">
        <v>77</v>
      </c>
      <c r="F150" s="6">
        <f>F148*G148/32</f>
        <v>1.662109375</v>
      </c>
      <c r="G150" s="1">
        <v>0</v>
      </c>
      <c r="H150" s="2">
        <f>F150*(1+G150)</f>
        <v>1.662109375</v>
      </c>
      <c r="I150" s="15" t="s">
        <v>31</v>
      </c>
      <c r="J150" s="78">
        <v>62</v>
      </c>
      <c r="K150" s="79">
        <f t="shared" ref="K150:K153" si="93">J150*H150</f>
        <v>103.05078125</v>
      </c>
      <c r="L150" s="79">
        <v>16</v>
      </c>
      <c r="M150" s="79">
        <f t="shared" ref="M150:M153" si="94">L150*H150</f>
        <v>26.59375</v>
      </c>
      <c r="N150" s="78">
        <v>78</v>
      </c>
      <c r="O150" s="4">
        <f t="shared" ref="O150:O153" si="95">N150*H150</f>
        <v>129.64453125</v>
      </c>
      <c r="P150" s="9"/>
    </row>
    <row r="151" spans="1:16" s="8" customFormat="1" ht="14.5" x14ac:dyDescent="0.35">
      <c r="A151" s="35">
        <f>IF(I151&lt;&gt;"",1+MAX($A$1:A150),"")</f>
        <v>60</v>
      </c>
      <c r="B151" s="37" t="s">
        <v>59</v>
      </c>
      <c r="C151" s="37" t="s">
        <v>60</v>
      </c>
      <c r="E151" s="33" t="s">
        <v>81</v>
      </c>
      <c r="F151" s="6">
        <f>F148*G148/32</f>
        <v>1.662109375</v>
      </c>
      <c r="G151" s="1">
        <v>0</v>
      </c>
      <c r="H151" s="2">
        <f>F151*(1+G151)</f>
        <v>1.662109375</v>
      </c>
      <c r="I151" s="15" t="s">
        <v>31</v>
      </c>
      <c r="J151" s="78">
        <v>70</v>
      </c>
      <c r="K151" s="79">
        <f t="shared" si="93"/>
        <v>116.34765625</v>
      </c>
      <c r="L151" s="79">
        <v>22</v>
      </c>
      <c r="M151" s="79">
        <f t="shared" si="94"/>
        <v>36.56640625</v>
      </c>
      <c r="N151" s="78">
        <v>92</v>
      </c>
      <c r="O151" s="4">
        <f t="shared" si="95"/>
        <v>152.9140625</v>
      </c>
      <c r="P151" s="9"/>
    </row>
    <row r="152" spans="1:16" s="8" customFormat="1" ht="14.5" x14ac:dyDescent="0.35">
      <c r="A152" s="35">
        <f>IF(I152&lt;&gt;"",1+MAX($A$1:A151),"")</f>
        <v>61</v>
      </c>
      <c r="B152" s="37" t="s">
        <v>59</v>
      </c>
      <c r="C152" s="37" t="s">
        <v>60</v>
      </c>
      <c r="E152" s="33" t="s">
        <v>70</v>
      </c>
      <c r="F152" s="6">
        <f>F148*G148/32</f>
        <v>1.662109375</v>
      </c>
      <c r="G152" s="1">
        <v>0</v>
      </c>
      <c r="H152" s="2">
        <f>F152*(1+G152)</f>
        <v>1.662109375</v>
      </c>
      <c r="I152" s="15" t="s">
        <v>31</v>
      </c>
      <c r="J152" s="78">
        <v>90</v>
      </c>
      <c r="K152" s="79">
        <f t="shared" si="93"/>
        <v>149.58984375</v>
      </c>
      <c r="L152" s="79">
        <v>26</v>
      </c>
      <c r="M152" s="79">
        <f t="shared" si="94"/>
        <v>43.21484375</v>
      </c>
      <c r="N152" s="78">
        <v>116</v>
      </c>
      <c r="O152" s="4">
        <f>N152*H152</f>
        <v>192.8046875</v>
      </c>
      <c r="P152" s="9"/>
    </row>
    <row r="153" spans="1:16" s="8" customFormat="1" ht="14.5" x14ac:dyDescent="0.35">
      <c r="A153" s="35">
        <f>IF(I153&lt;&gt;"",1+MAX($A$1:A152),"")</f>
        <v>62</v>
      </c>
      <c r="B153" s="37" t="s">
        <v>59</v>
      </c>
      <c r="C153" s="37" t="s">
        <v>60</v>
      </c>
      <c r="E153" s="33" t="s">
        <v>78</v>
      </c>
      <c r="F153" s="6">
        <f>F148*4</f>
        <v>23</v>
      </c>
      <c r="G153" s="1">
        <v>0.1</v>
      </c>
      <c r="H153" s="2">
        <f t="shared" ref="H153" si="96">F153*(1+G153)</f>
        <v>25.3</v>
      </c>
      <c r="I153" s="15" t="s">
        <v>26</v>
      </c>
      <c r="J153" s="78">
        <v>4.0200000000000005</v>
      </c>
      <c r="K153" s="79">
        <f t="shared" si="93"/>
        <v>101.70600000000002</v>
      </c>
      <c r="L153" s="79">
        <v>1.98</v>
      </c>
      <c r="M153" s="79">
        <f t="shared" si="94"/>
        <v>50.094000000000001</v>
      </c>
      <c r="N153" s="78">
        <v>6</v>
      </c>
      <c r="O153" s="4">
        <f t="shared" si="95"/>
        <v>151.80000000000001</v>
      </c>
      <c r="P153" s="9"/>
    </row>
    <row r="154" spans="1:16" s="8" customFormat="1" ht="14.5" x14ac:dyDescent="0.35">
      <c r="A154" s="35" t="str">
        <f>IF(I154&lt;&gt;"",1+MAX($A$1:A153),"")</f>
        <v/>
      </c>
      <c r="B154" s="37"/>
      <c r="C154" s="29"/>
      <c r="E154" s="33"/>
      <c r="F154" s="6"/>
      <c r="G154" s="1"/>
      <c r="H154" s="2"/>
      <c r="I154" s="15"/>
      <c r="J154" s="3"/>
      <c r="K154" s="40"/>
      <c r="L154" s="40"/>
      <c r="M154" s="40"/>
      <c r="N154" s="3"/>
      <c r="O154" s="4"/>
      <c r="P154" s="9"/>
    </row>
    <row r="155" spans="1:16" x14ac:dyDescent="0.35">
      <c r="A155" s="35" t="str">
        <f>IF(I155&lt;&gt;"",1+MAX($A$1:A154),"")</f>
        <v/>
      </c>
      <c r="B155" s="62"/>
      <c r="C155" s="63"/>
      <c r="D155" s="47"/>
      <c r="E155" s="53" t="s">
        <v>79</v>
      </c>
      <c r="F155" s="70">
        <v>32.840000000000003</v>
      </c>
      <c r="G155" s="69">
        <v>11.6</v>
      </c>
      <c r="H155" s="8"/>
      <c r="J155" s="40"/>
      <c r="K155" s="40"/>
      <c r="L155" s="40"/>
      <c r="M155" s="40"/>
      <c r="N155" s="8"/>
      <c r="O155" s="8"/>
      <c r="P155" s="25"/>
    </row>
    <row r="156" spans="1:16" x14ac:dyDescent="0.35">
      <c r="A156" s="35" t="str">
        <f>IF(I156&lt;&gt;"",1+MAX($A$1:A155),"")</f>
        <v/>
      </c>
      <c r="B156" s="62"/>
      <c r="C156" s="63"/>
      <c r="D156" s="8"/>
      <c r="E156" s="33"/>
      <c r="F156" s="54"/>
      <c r="G156" s="8"/>
      <c r="H156" s="8"/>
      <c r="J156" s="40"/>
      <c r="K156" s="40"/>
      <c r="L156" s="40"/>
      <c r="M156" s="40"/>
      <c r="N156" s="8"/>
      <c r="O156" s="8"/>
      <c r="P156" s="25"/>
    </row>
    <row r="157" spans="1:16" s="8" customFormat="1" ht="14.5" x14ac:dyDescent="0.35">
      <c r="A157" s="35">
        <f>IF(I157&lt;&gt;"",1+MAX($A$1:A156),"")</f>
        <v>63</v>
      </c>
      <c r="B157" s="37" t="s">
        <v>59</v>
      </c>
      <c r="C157" s="37" t="s">
        <v>60</v>
      </c>
      <c r="E157" s="33" t="s">
        <v>77</v>
      </c>
      <c r="F157" s="6">
        <f>F155*G155*2/32</f>
        <v>23.809000000000001</v>
      </c>
      <c r="G157" s="1">
        <v>0</v>
      </c>
      <c r="H157" s="2">
        <f>F157*(1+G157)</f>
        <v>23.809000000000001</v>
      </c>
      <c r="I157" s="15" t="s">
        <v>31</v>
      </c>
      <c r="J157" s="78">
        <v>62</v>
      </c>
      <c r="K157" s="79">
        <f t="shared" ref="K157:K158" si="97">J157*H157</f>
        <v>1476.1580000000001</v>
      </c>
      <c r="L157" s="79">
        <v>16</v>
      </c>
      <c r="M157" s="79">
        <f t="shared" ref="M157:M158" si="98">L157*H157</f>
        <v>380.94400000000002</v>
      </c>
      <c r="N157" s="78">
        <v>78</v>
      </c>
      <c r="O157" s="4">
        <f t="shared" ref="O157:O158" si="99">N157*H157</f>
        <v>1857.1020000000001</v>
      </c>
      <c r="P157" s="9"/>
    </row>
    <row r="158" spans="1:16" s="8" customFormat="1" ht="14.5" x14ac:dyDescent="0.35">
      <c r="A158" s="35">
        <f>IF(I158&lt;&gt;"",1+MAX($A$1:A157),"")</f>
        <v>64</v>
      </c>
      <c r="B158" s="37" t="s">
        <v>59</v>
      </c>
      <c r="C158" s="37" t="s">
        <v>60</v>
      </c>
      <c r="E158" s="33" t="s">
        <v>78</v>
      </c>
      <c r="F158" s="6">
        <f>F155*4</f>
        <v>131.36000000000001</v>
      </c>
      <c r="G158" s="1">
        <v>0.1</v>
      </c>
      <c r="H158" s="2">
        <f t="shared" ref="H158" si="100">F158*(1+G158)</f>
        <v>144.49600000000004</v>
      </c>
      <c r="I158" s="15" t="s">
        <v>26</v>
      </c>
      <c r="J158" s="78">
        <v>4.0200000000000005</v>
      </c>
      <c r="K158" s="79">
        <f t="shared" si="97"/>
        <v>580.87392000000023</v>
      </c>
      <c r="L158" s="79">
        <v>1.98</v>
      </c>
      <c r="M158" s="79">
        <f t="shared" si="98"/>
        <v>286.10208000000006</v>
      </c>
      <c r="N158" s="78">
        <v>6</v>
      </c>
      <c r="O158" s="4">
        <f t="shared" si="99"/>
        <v>866.97600000000023</v>
      </c>
      <c r="P158" s="9"/>
    </row>
    <row r="159" spans="1:16" x14ac:dyDescent="0.35">
      <c r="A159" s="35" t="str">
        <f>IF(I159&lt;&gt;"",1+MAX($A$1:A158),"")</f>
        <v/>
      </c>
      <c r="B159" s="64"/>
      <c r="C159" s="61"/>
      <c r="D159" s="23"/>
      <c r="E159" s="24"/>
      <c r="F159" s="6"/>
      <c r="G159" s="8"/>
      <c r="H159" s="8"/>
      <c r="J159" s="40"/>
      <c r="K159" s="40"/>
      <c r="L159" s="40"/>
      <c r="M159" s="40"/>
      <c r="N159" s="8"/>
      <c r="O159" s="8"/>
      <c r="P159" s="25"/>
    </row>
    <row r="160" spans="1:16" x14ac:dyDescent="0.35">
      <c r="A160" s="35" t="str">
        <f>IF(I160&lt;&gt;"",1+MAX($A$1:A159),"")</f>
        <v/>
      </c>
      <c r="B160" s="62"/>
      <c r="C160" s="63"/>
      <c r="D160" s="50"/>
      <c r="E160" s="51" t="s">
        <v>61</v>
      </c>
      <c r="F160" s="6"/>
      <c r="G160" s="8"/>
      <c r="H160" s="8"/>
      <c r="J160" s="40"/>
      <c r="K160" s="40"/>
      <c r="L160" s="40"/>
      <c r="M160" s="40"/>
      <c r="N160" s="8"/>
      <c r="O160" s="8"/>
      <c r="P160" s="9"/>
    </row>
    <row r="161" spans="1:16" s="8" customFormat="1" ht="14.5" x14ac:dyDescent="0.35">
      <c r="A161" s="35">
        <f>IF(I161&lt;&gt;"",1+MAX($A$1:A160),"")</f>
        <v>65</v>
      </c>
      <c r="B161" s="37" t="s">
        <v>82</v>
      </c>
      <c r="C161" s="37" t="s">
        <v>82</v>
      </c>
      <c r="E161" s="33" t="s">
        <v>63</v>
      </c>
      <c r="F161" s="6">
        <f>108.21/32</f>
        <v>3.3815624999999998</v>
      </c>
      <c r="G161" s="1">
        <v>0</v>
      </c>
      <c r="H161" s="2">
        <f>F161*(1+G161)</f>
        <v>3.3815624999999998</v>
      </c>
      <c r="I161" s="15" t="s">
        <v>31</v>
      </c>
      <c r="J161" s="78">
        <v>62</v>
      </c>
      <c r="K161" s="79">
        <f t="shared" ref="K161:K167" si="101">J161*H161</f>
        <v>209.65687499999999</v>
      </c>
      <c r="L161" s="79">
        <v>16</v>
      </c>
      <c r="M161" s="79">
        <f t="shared" ref="M161:M167" si="102">L161*H161</f>
        <v>54.104999999999997</v>
      </c>
      <c r="N161" s="78">
        <v>78</v>
      </c>
      <c r="O161" s="4">
        <f t="shared" ref="O161:O167" si="103">N161*H161</f>
        <v>263.76187499999997</v>
      </c>
      <c r="P161" s="9"/>
    </row>
    <row r="162" spans="1:16" s="8" customFormat="1" ht="14.5" x14ac:dyDescent="0.35">
      <c r="A162" s="35">
        <f>IF(I162&lt;&gt;"",1+MAX($A$1:A161),"")</f>
        <v>66</v>
      </c>
      <c r="B162" s="37" t="s">
        <v>82</v>
      </c>
      <c r="C162" s="37" t="s">
        <v>82</v>
      </c>
      <c r="E162" s="33" t="s">
        <v>64</v>
      </c>
      <c r="F162" s="6">
        <f>1040.03/32</f>
        <v>32.500937499999999</v>
      </c>
      <c r="G162" s="1">
        <v>0</v>
      </c>
      <c r="H162" s="2">
        <f t="shared" ref="H162" si="104">F162*(1+G162)</f>
        <v>32.500937499999999</v>
      </c>
      <c r="I162" s="15" t="s">
        <v>31</v>
      </c>
      <c r="J162" s="78">
        <v>62</v>
      </c>
      <c r="K162" s="79">
        <f t="shared" si="101"/>
        <v>2015.058125</v>
      </c>
      <c r="L162" s="79">
        <v>14</v>
      </c>
      <c r="M162" s="79">
        <f t="shared" si="102"/>
        <v>455.013125</v>
      </c>
      <c r="N162" s="78">
        <v>76</v>
      </c>
      <c r="O162" s="4">
        <f t="shared" si="103"/>
        <v>2470.07125</v>
      </c>
      <c r="P162" s="9"/>
    </row>
    <row r="163" spans="1:16" s="8" customFormat="1" ht="14.5" x14ac:dyDescent="0.35">
      <c r="A163" s="35">
        <f>IF(I163&lt;&gt;"",1+MAX($A$1:A162),"")</f>
        <v>67</v>
      </c>
      <c r="B163" s="37" t="s">
        <v>82</v>
      </c>
      <c r="C163" s="37" t="s">
        <v>82</v>
      </c>
      <c r="E163" s="33" t="s">
        <v>65</v>
      </c>
      <c r="F163" s="6">
        <f>77.79/32</f>
        <v>2.4309375000000002</v>
      </c>
      <c r="G163" s="1">
        <v>0</v>
      </c>
      <c r="H163" s="2">
        <f>F163*(1+G163)</f>
        <v>2.4309375000000002</v>
      </c>
      <c r="I163" s="15" t="s">
        <v>31</v>
      </c>
      <c r="J163" s="78">
        <v>62</v>
      </c>
      <c r="K163" s="79">
        <f t="shared" si="101"/>
        <v>150.71812500000001</v>
      </c>
      <c r="L163" s="79">
        <v>14</v>
      </c>
      <c r="M163" s="79">
        <f t="shared" si="102"/>
        <v>34.033125000000005</v>
      </c>
      <c r="N163" s="78">
        <v>76</v>
      </c>
      <c r="O163" s="4">
        <f t="shared" si="103"/>
        <v>184.75125000000003</v>
      </c>
      <c r="P163" s="9"/>
    </row>
    <row r="164" spans="1:16" s="8" customFormat="1" ht="14.5" x14ac:dyDescent="0.35">
      <c r="A164" s="35">
        <f>IF(I164&lt;&gt;"",1+MAX($A$1:A163),"")</f>
        <v>68</v>
      </c>
      <c r="B164" s="37" t="s">
        <v>82</v>
      </c>
      <c r="C164" s="37" t="s">
        <v>82</v>
      </c>
      <c r="E164" s="33" t="s">
        <v>83</v>
      </c>
      <c r="F164" s="6">
        <f>431.1/32</f>
        <v>13.471875000000001</v>
      </c>
      <c r="G164" s="1">
        <v>0</v>
      </c>
      <c r="H164" s="2">
        <f>F164*(1+G164)</f>
        <v>13.471875000000001</v>
      </c>
      <c r="I164" s="15" t="s">
        <v>31</v>
      </c>
      <c r="J164" s="78">
        <v>62</v>
      </c>
      <c r="K164" s="79">
        <f t="shared" si="101"/>
        <v>835.25625000000002</v>
      </c>
      <c r="L164" s="79">
        <v>14</v>
      </c>
      <c r="M164" s="79">
        <f t="shared" si="102"/>
        <v>188.60625000000002</v>
      </c>
      <c r="N164" s="78">
        <v>76</v>
      </c>
      <c r="O164" s="4">
        <f t="shared" si="103"/>
        <v>1023.8625000000001</v>
      </c>
      <c r="P164" s="9"/>
    </row>
    <row r="165" spans="1:16" s="8" customFormat="1" ht="14.5" x14ac:dyDescent="0.35">
      <c r="A165" s="35">
        <f>IF(I165&lt;&gt;"",1+MAX($A$1:A164),"")</f>
        <v>69</v>
      </c>
      <c r="B165" s="37" t="s">
        <v>82</v>
      </c>
      <c r="C165" s="37" t="s">
        <v>82</v>
      </c>
      <c r="E165" s="33" t="s">
        <v>84</v>
      </c>
      <c r="F165" s="6">
        <f>61.8*1.014/32</f>
        <v>1.9582875</v>
      </c>
      <c r="G165" s="1">
        <v>0</v>
      </c>
      <c r="H165" s="2">
        <f t="shared" ref="H165" si="105">F165*(1+G165)</f>
        <v>1.9582875</v>
      </c>
      <c r="I165" s="15" t="s">
        <v>31</v>
      </c>
      <c r="J165" s="78">
        <v>62</v>
      </c>
      <c r="K165" s="79">
        <f t="shared" si="101"/>
        <v>121.413825</v>
      </c>
      <c r="L165" s="79">
        <v>16</v>
      </c>
      <c r="M165" s="79">
        <f t="shared" si="102"/>
        <v>31.332599999999999</v>
      </c>
      <c r="N165" s="78">
        <v>78</v>
      </c>
      <c r="O165" s="4">
        <f t="shared" si="103"/>
        <v>152.74642499999999</v>
      </c>
      <c r="P165" s="9"/>
    </row>
    <row r="166" spans="1:16" s="8" customFormat="1" ht="14.5" x14ac:dyDescent="0.35">
      <c r="A166" s="35">
        <f>IF(I166&lt;&gt;"",1+MAX($A$1:A165),"")</f>
        <v>70</v>
      </c>
      <c r="B166" s="37" t="s">
        <v>82</v>
      </c>
      <c r="C166" s="37" t="s">
        <v>82</v>
      </c>
      <c r="E166" s="33" t="s">
        <v>85</v>
      </c>
      <c r="F166" s="6">
        <f>258.23*1.01/32</f>
        <v>8.1503843749999998</v>
      </c>
      <c r="G166" s="1">
        <v>0</v>
      </c>
      <c r="H166" s="2">
        <f>F166*(1+G166)</f>
        <v>8.1503843749999998</v>
      </c>
      <c r="I166" s="15" t="s">
        <v>31</v>
      </c>
      <c r="J166" s="78">
        <v>62</v>
      </c>
      <c r="K166" s="79">
        <f t="shared" si="101"/>
        <v>505.32383125000001</v>
      </c>
      <c r="L166" s="79">
        <v>14</v>
      </c>
      <c r="M166" s="79">
        <f t="shared" si="102"/>
        <v>114.10538124999999</v>
      </c>
      <c r="N166" s="78">
        <v>76</v>
      </c>
      <c r="O166" s="4">
        <f t="shared" si="103"/>
        <v>619.42921249999995</v>
      </c>
      <c r="P166" s="9"/>
    </row>
    <row r="167" spans="1:16" s="8" customFormat="1" ht="14.5" x14ac:dyDescent="0.35">
      <c r="A167" s="35">
        <f>IF(I167&lt;&gt;"",1+MAX($A$1:A166),"")</f>
        <v>71</v>
      </c>
      <c r="B167" s="37" t="s">
        <v>82</v>
      </c>
      <c r="C167" s="37" t="s">
        <v>82</v>
      </c>
      <c r="E167" s="33" t="s">
        <v>86</v>
      </c>
      <c r="F167" s="6">
        <f>538.41*1.014/32</f>
        <v>17.060866874999999</v>
      </c>
      <c r="G167" s="1">
        <v>0</v>
      </c>
      <c r="H167" s="2">
        <f>F167*(1+G167)</f>
        <v>17.060866874999999</v>
      </c>
      <c r="I167" s="15" t="s">
        <v>31</v>
      </c>
      <c r="J167" s="78">
        <v>62</v>
      </c>
      <c r="K167" s="79">
        <f t="shared" si="101"/>
        <v>1057.7737462499999</v>
      </c>
      <c r="L167" s="79">
        <v>14</v>
      </c>
      <c r="M167" s="79">
        <f t="shared" si="102"/>
        <v>238.85213624999997</v>
      </c>
      <c r="N167" s="78">
        <v>76</v>
      </c>
      <c r="O167" s="4">
        <f t="shared" si="103"/>
        <v>1296.6258825</v>
      </c>
      <c r="P167" s="9"/>
    </row>
    <row r="168" spans="1:16" x14ac:dyDescent="0.35">
      <c r="A168" s="35" t="str">
        <f>IF(I168&lt;&gt;"",1+MAX($A$1:A167),"")</f>
        <v/>
      </c>
      <c r="B168" s="62"/>
      <c r="C168" s="63"/>
      <c r="D168" s="23"/>
      <c r="E168" s="24"/>
      <c r="F168" s="6"/>
      <c r="G168" s="8"/>
      <c r="H168" s="8"/>
      <c r="J168" s="40"/>
      <c r="K168" s="40"/>
      <c r="L168" s="40"/>
      <c r="M168" s="40"/>
      <c r="N168" s="8"/>
      <c r="O168" s="8"/>
      <c r="P168" s="9"/>
    </row>
    <row r="169" spans="1:16" x14ac:dyDescent="0.35">
      <c r="A169" s="35" t="str">
        <f>IF(I169&lt;&gt;"",1+MAX($A$1:A168),"")</f>
        <v/>
      </c>
      <c r="B169" s="62"/>
      <c r="C169" s="63"/>
      <c r="D169" s="50"/>
      <c r="E169" s="51" t="s">
        <v>66</v>
      </c>
      <c r="F169" s="6"/>
      <c r="G169" s="8"/>
      <c r="H169" s="8"/>
      <c r="J169" s="40"/>
      <c r="K169" s="40"/>
      <c r="L169" s="40"/>
      <c r="M169" s="40"/>
      <c r="N169" s="8"/>
      <c r="O169" s="8"/>
      <c r="P169" s="9"/>
    </row>
    <row r="170" spans="1:16" s="8" customFormat="1" ht="14.5" x14ac:dyDescent="0.35">
      <c r="A170" s="35">
        <f>IF(I170&lt;&gt;"",1+MAX($A$1:A169),"")</f>
        <v>72</v>
      </c>
      <c r="B170" s="37" t="s">
        <v>82</v>
      </c>
      <c r="C170" s="37" t="s">
        <v>82</v>
      </c>
      <c r="E170" s="33" t="s">
        <v>87</v>
      </c>
      <c r="F170" s="6">
        <f>56.23*0.33/32</f>
        <v>0.57987187500000004</v>
      </c>
      <c r="G170" s="1">
        <v>0</v>
      </c>
      <c r="H170" s="57">
        <f>F170*(1+G170)</f>
        <v>0.57987187500000004</v>
      </c>
      <c r="I170" s="15" t="s">
        <v>31</v>
      </c>
      <c r="J170" s="78">
        <v>62</v>
      </c>
      <c r="K170" s="79">
        <f>J170*H170</f>
        <v>35.952056250000005</v>
      </c>
      <c r="L170" s="79">
        <v>14</v>
      </c>
      <c r="M170" s="79">
        <f>L170*H170</f>
        <v>8.1182062500000001</v>
      </c>
      <c r="N170" s="78">
        <v>76</v>
      </c>
      <c r="O170" s="4">
        <f t="shared" ref="O170:O171" si="106">N170*H170</f>
        <v>44.070262500000005</v>
      </c>
      <c r="P170" s="9"/>
    </row>
    <row r="171" spans="1:16" s="8" customFormat="1" ht="14.5" x14ac:dyDescent="0.35">
      <c r="A171" s="35">
        <f>IF(I171&lt;&gt;"",1+MAX($A$1:A170),"")</f>
        <v>73</v>
      </c>
      <c r="B171" s="37" t="s">
        <v>82</v>
      </c>
      <c r="C171" s="37" t="s">
        <v>82</v>
      </c>
      <c r="E171" s="33" t="s">
        <v>88</v>
      </c>
      <c r="F171" s="6">
        <f>97.83*0.5/32</f>
        <v>1.52859375</v>
      </c>
      <c r="G171" s="1">
        <v>0</v>
      </c>
      <c r="H171" s="57">
        <f>F171*(1+G171)</f>
        <v>1.52859375</v>
      </c>
      <c r="I171" s="15" t="s">
        <v>31</v>
      </c>
      <c r="J171" s="78">
        <v>62</v>
      </c>
      <c r="K171" s="79">
        <f>J171*H171</f>
        <v>94.772812500000001</v>
      </c>
      <c r="L171" s="79">
        <v>14</v>
      </c>
      <c r="M171" s="79">
        <f>L171*H171</f>
        <v>21.400312499999998</v>
      </c>
      <c r="N171" s="78">
        <v>76</v>
      </c>
      <c r="O171" s="4">
        <f t="shared" si="106"/>
        <v>116.173125</v>
      </c>
      <c r="P171" s="9"/>
    </row>
    <row r="172" spans="1:16" s="8" customFormat="1" x14ac:dyDescent="0.35">
      <c r="A172" s="35" t="str">
        <f>IF(I172&lt;&gt;"",1+MAX($A$1:A171),"")</f>
        <v/>
      </c>
      <c r="B172" s="62"/>
      <c r="C172" s="63"/>
      <c r="E172" s="33"/>
      <c r="F172" s="6"/>
      <c r="G172" s="1"/>
      <c r="H172" s="2"/>
      <c r="I172" s="15"/>
      <c r="J172" s="40"/>
      <c r="K172" s="40"/>
      <c r="L172" s="40"/>
      <c r="M172" s="40"/>
      <c r="N172" s="3"/>
      <c r="O172" s="4"/>
      <c r="P172" s="9"/>
    </row>
    <row r="173" spans="1:16" ht="18.5" x14ac:dyDescent="0.35">
      <c r="A173" s="35" t="str">
        <f>IF(I173&lt;&gt;"",1+MAX($A$1:A172),"")</f>
        <v/>
      </c>
      <c r="B173" s="62"/>
      <c r="C173" s="63"/>
      <c r="D173" s="23"/>
      <c r="E173" s="56" t="s">
        <v>38</v>
      </c>
      <c r="F173" s="72"/>
      <c r="G173" s="8"/>
      <c r="H173" s="8"/>
      <c r="J173" s="40"/>
      <c r="K173" s="40"/>
      <c r="L173" s="40"/>
      <c r="M173" s="40"/>
      <c r="N173" s="8"/>
      <c r="O173" s="8"/>
      <c r="P173" s="25"/>
    </row>
    <row r="174" spans="1:16" x14ac:dyDescent="0.35">
      <c r="A174" s="35" t="str">
        <f>IF(I174&lt;&gt;"",1+MAX($A$1:A173),"")</f>
        <v/>
      </c>
      <c r="B174" s="37"/>
      <c r="C174" s="37"/>
      <c r="D174" s="23"/>
      <c r="E174" s="24"/>
      <c r="F174" s="54"/>
      <c r="G174" s="8"/>
      <c r="H174" s="8"/>
      <c r="J174" s="40"/>
      <c r="K174" s="40"/>
      <c r="L174" s="40"/>
      <c r="M174" s="40"/>
      <c r="N174" s="8"/>
      <c r="O174" s="8"/>
      <c r="P174" s="9"/>
    </row>
    <row r="175" spans="1:16" x14ac:dyDescent="0.35">
      <c r="A175" s="35" t="str">
        <f>IF(I175&lt;&gt;"",1+MAX($A$1:A174),"")</f>
        <v/>
      </c>
      <c r="B175" s="62"/>
      <c r="C175" s="63"/>
      <c r="D175" s="48"/>
      <c r="E175" s="49" t="s">
        <v>42</v>
      </c>
      <c r="F175" s="54"/>
      <c r="G175" s="8"/>
      <c r="H175" s="8"/>
      <c r="J175" s="40"/>
      <c r="K175" s="40"/>
      <c r="L175" s="40"/>
      <c r="M175" s="40"/>
      <c r="N175" s="8"/>
      <c r="O175" s="8"/>
      <c r="P175" s="9"/>
    </row>
    <row r="176" spans="1:16" x14ac:dyDescent="0.35">
      <c r="A176" s="35" t="str">
        <f>IF(I176&lt;&gt;"",1+MAX($A$1:A175),"")</f>
        <v/>
      </c>
      <c r="B176" s="62"/>
      <c r="C176" s="63"/>
      <c r="D176" s="23"/>
      <c r="E176" s="24"/>
      <c r="F176" s="54"/>
      <c r="G176" s="8"/>
      <c r="H176" s="8"/>
      <c r="J176" s="40"/>
      <c r="K176" s="40"/>
      <c r="L176" s="40"/>
      <c r="M176" s="40"/>
      <c r="N176" s="8"/>
      <c r="O176" s="8"/>
      <c r="P176" s="9"/>
    </row>
    <row r="177" spans="1:16" x14ac:dyDescent="0.35">
      <c r="A177" s="35" t="str">
        <f>IF(I177&lt;&gt;"",1+MAX($A$1:A176),"")</f>
        <v/>
      </c>
      <c r="B177" s="62"/>
      <c r="C177" s="63"/>
      <c r="D177" s="47"/>
      <c r="E177" s="53" t="s">
        <v>71</v>
      </c>
      <c r="F177" s="70">
        <v>67.91</v>
      </c>
      <c r="G177" s="69">
        <v>8</v>
      </c>
      <c r="H177" s="8"/>
      <c r="I177" s="71"/>
      <c r="J177" s="40"/>
      <c r="K177" s="40"/>
      <c r="L177" s="40"/>
      <c r="M177" s="40"/>
      <c r="N177" s="8"/>
      <c r="O177" s="8"/>
      <c r="P177" s="25"/>
    </row>
    <row r="178" spans="1:16" x14ac:dyDescent="0.35">
      <c r="A178" s="35" t="str">
        <f>IF(I178&lt;&gt;"",1+MAX($A$1:A177),"")</f>
        <v/>
      </c>
      <c r="B178" s="62"/>
      <c r="C178" s="63"/>
      <c r="D178" s="8"/>
      <c r="E178" s="33"/>
      <c r="F178" s="6"/>
      <c r="G178" s="8"/>
      <c r="H178" s="8"/>
      <c r="J178" s="40"/>
      <c r="K178" s="40"/>
      <c r="L178" s="40"/>
      <c r="M178" s="40"/>
      <c r="N178" s="8"/>
      <c r="O178" s="8"/>
      <c r="P178" s="25"/>
    </row>
    <row r="179" spans="1:16" s="8" customFormat="1" ht="14.5" x14ac:dyDescent="0.35">
      <c r="A179" s="35">
        <f>IF(I179&lt;&gt;"",1+MAX($A$1:A178),"")</f>
        <v>74</v>
      </c>
      <c r="B179" s="37" t="s">
        <v>89</v>
      </c>
      <c r="C179" s="37" t="s">
        <v>90</v>
      </c>
      <c r="E179" s="33" t="s">
        <v>46</v>
      </c>
      <c r="F179" s="6">
        <f>F177*G177/32</f>
        <v>16.977499999999999</v>
      </c>
      <c r="G179" s="1">
        <v>0</v>
      </c>
      <c r="H179" s="2">
        <f t="shared" ref="H179:H180" si="107">F179*(1+G179)</f>
        <v>16.977499999999999</v>
      </c>
      <c r="I179" s="15" t="s">
        <v>31</v>
      </c>
      <c r="J179" s="78">
        <v>62</v>
      </c>
      <c r="K179" s="79">
        <f t="shared" ref="K179:K180" si="108">J179*H179</f>
        <v>1052.605</v>
      </c>
      <c r="L179" s="79">
        <v>14</v>
      </c>
      <c r="M179" s="79">
        <f t="shared" ref="M179:M180" si="109">L179*H179</f>
        <v>237.685</v>
      </c>
      <c r="N179" s="78">
        <v>76</v>
      </c>
      <c r="O179" s="4">
        <f t="shared" ref="O179:O180" si="110">N179*H179</f>
        <v>1290.29</v>
      </c>
      <c r="P179" s="9"/>
    </row>
    <row r="180" spans="1:16" s="8" customFormat="1" ht="14.5" x14ac:dyDescent="0.35">
      <c r="A180" s="35">
        <f>IF(I180&lt;&gt;"",1+MAX($A$1:A179),"")</f>
        <v>75</v>
      </c>
      <c r="B180" s="37" t="s">
        <v>89</v>
      </c>
      <c r="C180" s="37" t="s">
        <v>90</v>
      </c>
      <c r="E180" s="33" t="s">
        <v>47</v>
      </c>
      <c r="F180" s="6">
        <f>F177*2</f>
        <v>135.82</v>
      </c>
      <c r="G180" s="1">
        <v>0.1</v>
      </c>
      <c r="H180" s="2">
        <f t="shared" si="107"/>
        <v>149.40200000000002</v>
      </c>
      <c r="I180" s="15" t="s">
        <v>26</v>
      </c>
      <c r="J180" s="78">
        <v>3.35</v>
      </c>
      <c r="K180" s="79">
        <f t="shared" si="108"/>
        <v>500.49670000000009</v>
      </c>
      <c r="L180" s="79">
        <v>1.6500000000000001</v>
      </c>
      <c r="M180" s="79">
        <f t="shared" si="109"/>
        <v>246.51330000000004</v>
      </c>
      <c r="N180" s="78">
        <v>5</v>
      </c>
      <c r="O180" s="4">
        <f t="shared" si="110"/>
        <v>747.0100000000001</v>
      </c>
      <c r="P180" s="9"/>
    </row>
    <row r="181" spans="1:16" s="8" customFormat="1" ht="14.5" x14ac:dyDescent="0.35">
      <c r="A181" s="35" t="str">
        <f>IF(I181&lt;&gt;"",1+MAX($A$1:A180),"")</f>
        <v/>
      </c>
      <c r="B181" s="37"/>
      <c r="C181" s="29"/>
      <c r="E181" s="33"/>
      <c r="F181" s="6"/>
      <c r="G181" s="1"/>
      <c r="H181" s="2"/>
      <c r="I181" s="15"/>
      <c r="J181" s="3"/>
      <c r="K181" s="40"/>
      <c r="L181" s="40"/>
      <c r="M181" s="40"/>
      <c r="N181" s="3"/>
      <c r="O181" s="4"/>
      <c r="P181" s="9"/>
    </row>
    <row r="182" spans="1:16" x14ac:dyDescent="0.35">
      <c r="A182" s="35" t="str">
        <f>IF(I182&lt;&gt;"",1+MAX($A$1:A181),"")</f>
        <v/>
      </c>
      <c r="B182" s="62"/>
      <c r="C182" s="63"/>
      <c r="D182" s="47"/>
      <c r="E182" s="53" t="s">
        <v>72</v>
      </c>
      <c r="F182" s="70">
        <v>15.8</v>
      </c>
      <c r="G182" s="69">
        <v>8</v>
      </c>
      <c r="H182" s="8"/>
      <c r="J182" s="40"/>
      <c r="K182" s="40"/>
      <c r="L182" s="40"/>
      <c r="M182" s="40"/>
      <c r="N182" s="8"/>
      <c r="O182" s="8"/>
      <c r="P182" s="25"/>
    </row>
    <row r="183" spans="1:16" x14ac:dyDescent="0.35">
      <c r="A183" s="35" t="str">
        <f>IF(I183&lt;&gt;"",1+MAX($A$1:A182),"")</f>
        <v/>
      </c>
      <c r="B183" s="62"/>
      <c r="C183" s="63"/>
      <c r="D183" s="8"/>
      <c r="E183" s="33"/>
      <c r="F183" s="6"/>
      <c r="G183" s="8"/>
      <c r="H183" s="8"/>
      <c r="J183" s="40"/>
      <c r="K183" s="40"/>
      <c r="L183" s="40"/>
      <c r="M183" s="40"/>
      <c r="N183" s="8"/>
      <c r="O183" s="8"/>
      <c r="P183" s="25"/>
    </row>
    <row r="184" spans="1:16" s="8" customFormat="1" ht="14.5" x14ac:dyDescent="0.35">
      <c r="A184" s="35">
        <f>IF(I184&lt;&gt;"",1+MAX($A$1:A183),"")</f>
        <v>76</v>
      </c>
      <c r="B184" s="37" t="s">
        <v>89</v>
      </c>
      <c r="C184" s="37" t="s">
        <v>90</v>
      </c>
      <c r="E184" s="33" t="s">
        <v>49</v>
      </c>
      <c r="F184" s="6">
        <f>F182*G182/32</f>
        <v>3.95</v>
      </c>
      <c r="G184" s="1">
        <v>0</v>
      </c>
      <c r="H184" s="2">
        <f t="shared" ref="H184:H185" si="111">F184*(1+G184)</f>
        <v>3.95</v>
      </c>
      <c r="I184" s="15" t="s">
        <v>31</v>
      </c>
      <c r="J184" s="78">
        <v>70</v>
      </c>
      <c r="K184" s="79">
        <f t="shared" ref="K184:K185" si="112">J184*H184</f>
        <v>276.5</v>
      </c>
      <c r="L184" s="79">
        <v>20</v>
      </c>
      <c r="M184" s="79">
        <f t="shared" ref="M184:M185" si="113">L184*H184</f>
        <v>79</v>
      </c>
      <c r="N184" s="78">
        <v>90</v>
      </c>
      <c r="O184" s="4">
        <f t="shared" ref="O184:O185" si="114">N184*H184</f>
        <v>355.5</v>
      </c>
      <c r="P184" s="9"/>
    </row>
    <row r="185" spans="1:16" s="8" customFormat="1" ht="14.5" x14ac:dyDescent="0.35">
      <c r="A185" s="35">
        <f>IF(I185&lt;&gt;"",1+MAX($A$1:A184),"")</f>
        <v>77</v>
      </c>
      <c r="B185" s="37" t="s">
        <v>89</v>
      </c>
      <c r="C185" s="37" t="s">
        <v>90</v>
      </c>
      <c r="E185" s="33" t="s">
        <v>47</v>
      </c>
      <c r="F185" s="6">
        <f>F182*2</f>
        <v>31.6</v>
      </c>
      <c r="G185" s="1">
        <v>0.1</v>
      </c>
      <c r="H185" s="2">
        <f t="shared" si="111"/>
        <v>34.760000000000005</v>
      </c>
      <c r="I185" s="15" t="s">
        <v>26</v>
      </c>
      <c r="J185" s="78">
        <v>3.35</v>
      </c>
      <c r="K185" s="79">
        <f t="shared" si="112"/>
        <v>116.44600000000003</v>
      </c>
      <c r="L185" s="79">
        <v>1.6500000000000001</v>
      </c>
      <c r="M185" s="79">
        <f t="shared" si="113"/>
        <v>57.354000000000013</v>
      </c>
      <c r="N185" s="78">
        <v>5</v>
      </c>
      <c r="O185" s="4">
        <f t="shared" si="114"/>
        <v>173.8</v>
      </c>
      <c r="P185" s="9"/>
    </row>
    <row r="186" spans="1:16" x14ac:dyDescent="0.35">
      <c r="A186" s="35" t="str">
        <f>IF(I186&lt;&gt;"",1+MAX($A$1:A185),"")</f>
        <v/>
      </c>
      <c r="B186" s="62"/>
      <c r="C186" s="63"/>
      <c r="D186" s="23"/>
      <c r="E186" s="24"/>
      <c r="F186" s="54"/>
      <c r="G186" s="8"/>
      <c r="H186" s="8"/>
      <c r="J186" s="40"/>
      <c r="K186" s="40"/>
      <c r="L186" s="40"/>
      <c r="M186" s="40"/>
      <c r="N186" s="8"/>
      <c r="O186" s="8"/>
      <c r="P186" s="9"/>
    </row>
    <row r="187" spans="1:16" x14ac:dyDescent="0.35">
      <c r="A187" s="35" t="str">
        <f>IF(I187&lt;&gt;"",1+MAX($A$1:A186),"")</f>
        <v/>
      </c>
      <c r="B187" s="62"/>
      <c r="C187" s="63"/>
      <c r="D187" s="47"/>
      <c r="E187" s="53" t="s">
        <v>71</v>
      </c>
      <c r="F187" s="70">
        <v>62.95</v>
      </c>
      <c r="G187" s="69">
        <v>10.83</v>
      </c>
      <c r="H187" s="8"/>
      <c r="I187" s="71"/>
      <c r="J187" s="40"/>
      <c r="K187" s="40"/>
      <c r="L187" s="40"/>
      <c r="M187" s="40"/>
      <c r="N187" s="8"/>
      <c r="O187" s="8"/>
      <c r="P187" s="25"/>
    </row>
    <row r="188" spans="1:16" x14ac:dyDescent="0.35">
      <c r="A188" s="35" t="str">
        <f>IF(I188&lt;&gt;"",1+MAX($A$1:A187),"")</f>
        <v/>
      </c>
      <c r="B188" s="62"/>
      <c r="C188" s="63"/>
      <c r="D188" s="8"/>
      <c r="E188" s="33"/>
      <c r="F188" s="6"/>
      <c r="G188" s="8"/>
      <c r="H188" s="8"/>
      <c r="J188" s="40"/>
      <c r="K188" s="40"/>
      <c r="L188" s="40"/>
      <c r="M188" s="40"/>
      <c r="N188" s="8"/>
      <c r="O188" s="8"/>
      <c r="P188" s="25"/>
    </row>
    <row r="189" spans="1:16" s="8" customFormat="1" ht="14.5" x14ac:dyDescent="0.35">
      <c r="A189" s="35">
        <f>IF(I189&lt;&gt;"",1+MAX($A$1:A188),"")</f>
        <v>78</v>
      </c>
      <c r="B189" s="37" t="s">
        <v>89</v>
      </c>
      <c r="C189" s="37" t="s">
        <v>90</v>
      </c>
      <c r="E189" s="33" t="s">
        <v>73</v>
      </c>
      <c r="F189" s="6">
        <f>F187*G187/32</f>
        <v>21.304640625000001</v>
      </c>
      <c r="G189" s="1">
        <v>0</v>
      </c>
      <c r="H189" s="2">
        <f t="shared" ref="H189:H190" si="115">F189*(1+G189)</f>
        <v>21.304640625000001</v>
      </c>
      <c r="I189" s="15" t="s">
        <v>31</v>
      </c>
      <c r="J189" s="78">
        <v>62</v>
      </c>
      <c r="K189" s="79">
        <f t="shared" ref="K189:K190" si="116">J189*H189</f>
        <v>1320.88771875</v>
      </c>
      <c r="L189" s="79">
        <v>14</v>
      </c>
      <c r="M189" s="79">
        <f t="shared" ref="M189:M190" si="117">L189*H189</f>
        <v>298.26496875000004</v>
      </c>
      <c r="N189" s="78">
        <v>76</v>
      </c>
      <c r="O189" s="4">
        <f t="shared" ref="O189:O190" si="118">N189*H189</f>
        <v>1619.1526875000002</v>
      </c>
      <c r="P189" s="9"/>
    </row>
    <row r="190" spans="1:16" s="8" customFormat="1" ht="14.5" x14ac:dyDescent="0.35">
      <c r="A190" s="35">
        <f>IF(I190&lt;&gt;"",1+MAX($A$1:A189),"")</f>
        <v>79</v>
      </c>
      <c r="B190" s="37" t="s">
        <v>89</v>
      </c>
      <c r="C190" s="37" t="s">
        <v>90</v>
      </c>
      <c r="E190" s="33" t="s">
        <v>47</v>
      </c>
      <c r="F190" s="6">
        <f>F187*2</f>
        <v>125.9</v>
      </c>
      <c r="G190" s="1">
        <v>0.1</v>
      </c>
      <c r="H190" s="2">
        <f t="shared" si="115"/>
        <v>138.49</v>
      </c>
      <c r="I190" s="15" t="s">
        <v>26</v>
      </c>
      <c r="J190" s="78">
        <v>3.35</v>
      </c>
      <c r="K190" s="79">
        <f t="shared" si="116"/>
        <v>463.94150000000002</v>
      </c>
      <c r="L190" s="79">
        <v>1.6500000000000001</v>
      </c>
      <c r="M190" s="79">
        <f t="shared" si="117"/>
        <v>228.50850000000003</v>
      </c>
      <c r="N190" s="78">
        <v>5</v>
      </c>
      <c r="O190" s="4">
        <f t="shared" si="118"/>
        <v>692.45</v>
      </c>
      <c r="P190" s="9"/>
    </row>
    <row r="191" spans="1:16" s="8" customFormat="1" ht="14.5" x14ac:dyDescent="0.35">
      <c r="A191" s="35" t="str">
        <f>IF(I191&lt;&gt;"",1+MAX($A$1:A190),"")</f>
        <v/>
      </c>
      <c r="B191" s="37"/>
      <c r="C191" s="29"/>
      <c r="E191" s="33"/>
      <c r="F191" s="6"/>
      <c r="G191" s="1"/>
      <c r="H191" s="2"/>
      <c r="I191" s="15"/>
      <c r="J191" s="3"/>
      <c r="K191" s="40"/>
      <c r="L191" s="40"/>
      <c r="M191" s="40"/>
      <c r="N191" s="3"/>
      <c r="O191" s="4"/>
      <c r="P191" s="9"/>
    </row>
    <row r="192" spans="1:16" x14ac:dyDescent="0.35">
      <c r="A192" s="35" t="str">
        <f>IF(I192&lt;&gt;"",1+MAX($A$1:A191),"")</f>
        <v/>
      </c>
      <c r="B192" s="62"/>
      <c r="C192" s="63"/>
      <c r="D192" s="47"/>
      <c r="E192" s="53" t="s">
        <v>72</v>
      </c>
      <c r="F192" s="70">
        <v>8.77</v>
      </c>
      <c r="G192" s="69">
        <v>10.83</v>
      </c>
      <c r="H192" s="8"/>
      <c r="J192" s="40"/>
      <c r="K192" s="40"/>
      <c r="L192" s="40"/>
      <c r="M192" s="40"/>
      <c r="N192" s="8"/>
      <c r="O192" s="8"/>
      <c r="P192" s="25"/>
    </row>
    <row r="193" spans="1:16" x14ac:dyDescent="0.35">
      <c r="A193" s="35" t="str">
        <f>IF(I193&lt;&gt;"",1+MAX($A$1:A192),"")</f>
        <v/>
      </c>
      <c r="B193" s="62"/>
      <c r="C193" s="63"/>
      <c r="D193" s="8"/>
      <c r="E193" s="33"/>
      <c r="F193" s="6"/>
      <c r="G193" s="8"/>
      <c r="H193" s="8"/>
      <c r="J193" s="40"/>
      <c r="K193" s="40"/>
      <c r="L193" s="40"/>
      <c r="M193" s="40"/>
      <c r="N193" s="8"/>
      <c r="O193" s="8"/>
      <c r="P193" s="25"/>
    </row>
    <row r="194" spans="1:16" s="8" customFormat="1" ht="14.5" x14ac:dyDescent="0.35">
      <c r="A194" s="35">
        <f>IF(I194&lt;&gt;"",1+MAX($A$1:A193),"")</f>
        <v>80</v>
      </c>
      <c r="B194" s="37" t="s">
        <v>89</v>
      </c>
      <c r="C194" s="37" t="s">
        <v>90</v>
      </c>
      <c r="E194" s="33" t="s">
        <v>49</v>
      </c>
      <c r="F194" s="6">
        <f>F192*G192/32</f>
        <v>2.9680968750000001</v>
      </c>
      <c r="G194" s="1">
        <v>0</v>
      </c>
      <c r="H194" s="2">
        <f t="shared" ref="H194:H195" si="119">F194*(1+G194)</f>
        <v>2.9680968750000001</v>
      </c>
      <c r="I194" s="15" t="s">
        <v>31</v>
      </c>
      <c r="J194" s="78">
        <v>70</v>
      </c>
      <c r="K194" s="79">
        <f t="shared" ref="K194:K195" si="120">J194*H194</f>
        <v>207.76678125000001</v>
      </c>
      <c r="L194" s="79">
        <v>20</v>
      </c>
      <c r="M194" s="79">
        <f t="shared" ref="M194:M195" si="121">L194*H194</f>
        <v>59.361937500000003</v>
      </c>
      <c r="N194" s="78">
        <v>90</v>
      </c>
      <c r="O194" s="4">
        <f t="shared" ref="O194:O195" si="122">N194*H194</f>
        <v>267.12871875000002</v>
      </c>
      <c r="P194" s="9"/>
    </row>
    <row r="195" spans="1:16" s="8" customFormat="1" ht="14.5" x14ac:dyDescent="0.35">
      <c r="A195" s="35">
        <f>IF(I195&lt;&gt;"",1+MAX($A$1:A194),"")</f>
        <v>81</v>
      </c>
      <c r="B195" s="37" t="s">
        <v>89</v>
      </c>
      <c r="C195" s="37" t="s">
        <v>90</v>
      </c>
      <c r="E195" s="33" t="s">
        <v>47</v>
      </c>
      <c r="F195" s="6">
        <f>F192*2</f>
        <v>17.54</v>
      </c>
      <c r="G195" s="1">
        <v>0.1</v>
      </c>
      <c r="H195" s="2">
        <f t="shared" si="119"/>
        <v>19.294</v>
      </c>
      <c r="I195" s="15" t="s">
        <v>26</v>
      </c>
      <c r="J195" s="78">
        <v>3.35</v>
      </c>
      <c r="K195" s="79">
        <f t="shared" si="120"/>
        <v>64.634900000000002</v>
      </c>
      <c r="L195" s="79">
        <v>1.6500000000000001</v>
      </c>
      <c r="M195" s="79">
        <f t="shared" si="121"/>
        <v>31.835100000000004</v>
      </c>
      <c r="N195" s="78">
        <v>5</v>
      </c>
      <c r="O195" s="4">
        <f t="shared" si="122"/>
        <v>96.47</v>
      </c>
      <c r="P195" s="9"/>
    </row>
    <row r="196" spans="1:16" x14ac:dyDescent="0.35">
      <c r="A196" s="35" t="str">
        <f>IF(I196&lt;&gt;"",1+MAX($A$1:A195),"")</f>
        <v/>
      </c>
      <c r="B196" s="62"/>
      <c r="C196" s="63"/>
      <c r="D196" s="23"/>
      <c r="E196" s="24"/>
      <c r="F196" s="54"/>
      <c r="G196" s="8"/>
      <c r="H196" s="8"/>
      <c r="J196" s="40"/>
      <c r="K196" s="40"/>
      <c r="L196" s="40"/>
      <c r="M196" s="40"/>
      <c r="N196" s="8"/>
      <c r="O196" s="8"/>
      <c r="P196" s="9"/>
    </row>
    <row r="197" spans="1:16" x14ac:dyDescent="0.35">
      <c r="A197" s="35" t="str">
        <f>IF(I197&lt;&gt;"",1+MAX($A$1:A196),"")</f>
        <v/>
      </c>
      <c r="B197" s="62"/>
      <c r="C197" s="63"/>
      <c r="D197" s="47"/>
      <c r="E197" s="53" t="s">
        <v>51</v>
      </c>
      <c r="F197" s="70">
        <v>88.98</v>
      </c>
      <c r="G197" s="69">
        <v>8</v>
      </c>
      <c r="H197" s="8"/>
      <c r="J197" s="40"/>
      <c r="K197" s="40"/>
      <c r="L197" s="40"/>
      <c r="M197" s="40"/>
      <c r="N197" s="8"/>
      <c r="O197" s="8"/>
      <c r="P197" s="25"/>
    </row>
    <row r="198" spans="1:16" x14ac:dyDescent="0.35">
      <c r="A198" s="35" t="str">
        <f>IF(I198&lt;&gt;"",1+MAX($A$1:A197),"")</f>
        <v/>
      </c>
      <c r="B198" s="62"/>
      <c r="C198" s="63"/>
      <c r="D198" s="8"/>
      <c r="E198" s="33"/>
      <c r="F198" s="6"/>
      <c r="G198" s="8"/>
      <c r="H198" s="8"/>
      <c r="J198" s="40"/>
      <c r="K198" s="40"/>
      <c r="L198" s="40"/>
      <c r="M198" s="40"/>
      <c r="N198" s="8"/>
      <c r="O198" s="8"/>
      <c r="P198" s="25"/>
    </row>
    <row r="199" spans="1:16" s="8" customFormat="1" ht="14.5" x14ac:dyDescent="0.35">
      <c r="A199" s="35">
        <f>IF(I199&lt;&gt;"",1+MAX($A$1:A198),"")</f>
        <v>82</v>
      </c>
      <c r="B199" s="37" t="s">
        <v>89</v>
      </c>
      <c r="C199" s="37" t="s">
        <v>90</v>
      </c>
      <c r="E199" s="33" t="s">
        <v>52</v>
      </c>
      <c r="F199" s="6">
        <f>F197*G197*2/32</f>
        <v>44.49</v>
      </c>
      <c r="G199" s="1">
        <v>0</v>
      </c>
      <c r="H199" s="2">
        <f>F199*(1+G199)</f>
        <v>44.49</v>
      </c>
      <c r="I199" s="15" t="s">
        <v>31</v>
      </c>
      <c r="J199" s="78">
        <v>62</v>
      </c>
      <c r="K199" s="79">
        <f t="shared" ref="K199:K200" si="123">J199*H199</f>
        <v>2758.38</v>
      </c>
      <c r="L199" s="79">
        <v>14</v>
      </c>
      <c r="M199" s="79">
        <f t="shared" ref="M199:M200" si="124">L199*H199</f>
        <v>622.86</v>
      </c>
      <c r="N199" s="78">
        <v>76</v>
      </c>
      <c r="O199" s="4">
        <f t="shared" ref="O199:O200" si="125">N199*H199</f>
        <v>3381.2400000000002</v>
      </c>
      <c r="P199" s="9"/>
    </row>
    <row r="200" spans="1:16" s="8" customFormat="1" ht="14.5" x14ac:dyDescent="0.35">
      <c r="A200" s="35">
        <f>IF(I200&lt;&gt;"",1+MAX($A$1:A199),"")</f>
        <v>83</v>
      </c>
      <c r="B200" s="37" t="s">
        <v>89</v>
      </c>
      <c r="C200" s="37" t="s">
        <v>90</v>
      </c>
      <c r="E200" s="33" t="s">
        <v>47</v>
      </c>
      <c r="F200" s="6">
        <f>F197*4</f>
        <v>355.92</v>
      </c>
      <c r="G200" s="1">
        <v>0.1</v>
      </c>
      <c r="H200" s="2">
        <f t="shared" ref="H200" si="126">F200*(1+G200)</f>
        <v>391.51200000000006</v>
      </c>
      <c r="I200" s="15" t="s">
        <v>26</v>
      </c>
      <c r="J200" s="78">
        <v>3.35</v>
      </c>
      <c r="K200" s="79">
        <f t="shared" si="123"/>
        <v>1311.5652000000002</v>
      </c>
      <c r="L200" s="79">
        <v>1.6500000000000001</v>
      </c>
      <c r="M200" s="79">
        <f t="shared" si="124"/>
        <v>645.99480000000017</v>
      </c>
      <c r="N200" s="78">
        <v>5</v>
      </c>
      <c r="O200" s="4">
        <f t="shared" si="125"/>
        <v>1957.5600000000004</v>
      </c>
      <c r="P200" s="9"/>
    </row>
    <row r="201" spans="1:16" x14ac:dyDescent="0.35">
      <c r="A201" s="35" t="str">
        <f>IF(I201&lt;&gt;"",1+MAX($A$1:A200),"")</f>
        <v/>
      </c>
      <c r="B201" s="62"/>
      <c r="C201" s="63"/>
      <c r="D201" s="23"/>
      <c r="E201" s="24"/>
      <c r="F201" s="72"/>
      <c r="G201" s="8"/>
      <c r="H201" s="8"/>
      <c r="J201" s="40"/>
      <c r="K201" s="40"/>
      <c r="L201" s="40"/>
      <c r="M201" s="40"/>
      <c r="N201" s="8"/>
      <c r="O201" s="8"/>
      <c r="P201" s="9"/>
    </row>
    <row r="202" spans="1:16" x14ac:dyDescent="0.35">
      <c r="A202" s="35" t="str">
        <f>IF(I202&lt;&gt;"",1+MAX($A$1:A201),"")</f>
        <v/>
      </c>
      <c r="B202" s="62"/>
      <c r="C202" s="63"/>
      <c r="D202" s="47"/>
      <c r="E202" s="53" t="s">
        <v>54</v>
      </c>
      <c r="F202" s="70">
        <v>39.44</v>
      </c>
      <c r="G202" s="69">
        <v>8</v>
      </c>
      <c r="H202" s="8"/>
      <c r="J202" s="40"/>
      <c r="K202" s="40"/>
      <c r="L202" s="40"/>
      <c r="M202" s="40"/>
      <c r="N202" s="8"/>
      <c r="O202" s="8"/>
      <c r="P202" s="25"/>
    </row>
    <row r="203" spans="1:16" x14ac:dyDescent="0.35">
      <c r="A203" s="35" t="str">
        <f>IF(I203&lt;&gt;"",1+MAX($A$1:A202),"")</f>
        <v/>
      </c>
      <c r="B203" s="62"/>
      <c r="C203" s="63"/>
      <c r="D203" s="8"/>
      <c r="E203" s="33"/>
      <c r="F203" s="6"/>
      <c r="G203" s="8"/>
      <c r="H203" s="8"/>
      <c r="J203" s="40"/>
      <c r="K203" s="40"/>
      <c r="L203" s="40"/>
      <c r="M203" s="40"/>
      <c r="N203" s="8"/>
      <c r="O203" s="8"/>
      <c r="P203" s="25"/>
    </row>
    <row r="204" spans="1:16" s="8" customFormat="1" ht="14.5" x14ac:dyDescent="0.35">
      <c r="A204" s="35">
        <f>IF(I204&lt;&gt;"",1+MAX($A$1:A203),"")</f>
        <v>84</v>
      </c>
      <c r="B204" s="37" t="s">
        <v>89</v>
      </c>
      <c r="C204" s="37" t="s">
        <v>90</v>
      </c>
      <c r="E204" s="33" t="s">
        <v>46</v>
      </c>
      <c r="F204" s="6">
        <f>F202*G202/32</f>
        <v>9.86</v>
      </c>
      <c r="G204" s="1">
        <v>0</v>
      </c>
      <c r="H204" s="2">
        <f>F204*(1+G204)</f>
        <v>9.86</v>
      </c>
      <c r="I204" s="15" t="s">
        <v>31</v>
      </c>
      <c r="J204" s="78">
        <v>62</v>
      </c>
      <c r="K204" s="79">
        <f t="shared" ref="K204:K206" si="127">J204*H204</f>
        <v>611.31999999999994</v>
      </c>
      <c r="L204" s="79">
        <v>14</v>
      </c>
      <c r="M204" s="79">
        <f t="shared" ref="M204:M206" si="128">L204*H204</f>
        <v>138.04</v>
      </c>
      <c r="N204" s="78">
        <v>76</v>
      </c>
      <c r="O204" s="4">
        <f t="shared" ref="O204:O206" si="129">N204*H204</f>
        <v>749.3599999999999</v>
      </c>
      <c r="P204" s="9"/>
    </row>
    <row r="205" spans="1:16" s="8" customFormat="1" ht="14.5" x14ac:dyDescent="0.35">
      <c r="A205" s="35">
        <f>IF(I205&lt;&gt;"",1+MAX($A$1:A204),"")</f>
        <v>85</v>
      </c>
      <c r="B205" s="37" t="s">
        <v>89</v>
      </c>
      <c r="C205" s="37" t="s">
        <v>90</v>
      </c>
      <c r="E205" s="33" t="s">
        <v>49</v>
      </c>
      <c r="F205" s="6">
        <f>F202*G202/32</f>
        <v>9.86</v>
      </c>
      <c r="G205" s="1">
        <v>0</v>
      </c>
      <c r="H205" s="2">
        <f>F205*(1+G205)</f>
        <v>9.86</v>
      </c>
      <c r="I205" s="15" t="s">
        <v>31</v>
      </c>
      <c r="J205" s="78">
        <v>70</v>
      </c>
      <c r="K205" s="79">
        <f t="shared" si="127"/>
        <v>690.19999999999993</v>
      </c>
      <c r="L205" s="79">
        <v>20</v>
      </c>
      <c r="M205" s="79">
        <f t="shared" si="128"/>
        <v>197.2</v>
      </c>
      <c r="N205" s="78">
        <v>90</v>
      </c>
      <c r="O205" s="4">
        <f t="shared" si="129"/>
        <v>887.4</v>
      </c>
      <c r="P205" s="9"/>
    </row>
    <row r="206" spans="1:16" s="8" customFormat="1" ht="14.5" x14ac:dyDescent="0.35">
      <c r="A206" s="35">
        <f>IF(I206&lt;&gt;"",1+MAX($A$1:A205),"")</f>
        <v>86</v>
      </c>
      <c r="B206" s="37" t="s">
        <v>89</v>
      </c>
      <c r="C206" s="37" t="s">
        <v>90</v>
      </c>
      <c r="E206" s="33" t="s">
        <v>47</v>
      </c>
      <c r="F206" s="6">
        <f>F202*4</f>
        <v>157.76</v>
      </c>
      <c r="G206" s="1">
        <v>0.1</v>
      </c>
      <c r="H206" s="2">
        <f t="shared" ref="H206" si="130">F206*(1+G206)</f>
        <v>173.536</v>
      </c>
      <c r="I206" s="15" t="s">
        <v>26</v>
      </c>
      <c r="J206" s="78">
        <v>3.35</v>
      </c>
      <c r="K206" s="79">
        <f t="shared" si="127"/>
        <v>581.34559999999999</v>
      </c>
      <c r="L206" s="79">
        <v>1.6500000000000001</v>
      </c>
      <c r="M206" s="79">
        <f t="shared" si="128"/>
        <v>286.33440000000002</v>
      </c>
      <c r="N206" s="78">
        <v>5</v>
      </c>
      <c r="O206" s="4">
        <f t="shared" si="129"/>
        <v>867.68000000000006</v>
      </c>
      <c r="P206" s="9"/>
    </row>
    <row r="207" spans="1:16" x14ac:dyDescent="0.35">
      <c r="A207" s="35" t="str">
        <f>IF(I207&lt;&gt;"",1+MAX($A$1:A206),"")</f>
        <v/>
      </c>
      <c r="B207" s="62"/>
      <c r="C207" s="63"/>
      <c r="D207" s="23"/>
      <c r="E207" s="24"/>
      <c r="F207" s="6"/>
      <c r="G207" s="8"/>
      <c r="H207" s="8"/>
      <c r="J207" s="40"/>
      <c r="K207" s="40"/>
      <c r="L207" s="40"/>
      <c r="M207" s="40"/>
      <c r="N207" s="8"/>
      <c r="O207" s="8"/>
      <c r="P207" s="9"/>
    </row>
    <row r="208" spans="1:16" x14ac:dyDescent="0.35">
      <c r="A208" s="35" t="str">
        <f>IF(I208&lt;&gt;"",1+MAX($A$1:A207),"")</f>
        <v/>
      </c>
      <c r="B208" s="62"/>
      <c r="C208" s="63"/>
      <c r="D208" s="47"/>
      <c r="E208" s="53" t="s">
        <v>51</v>
      </c>
      <c r="F208" s="70">
        <v>34.5</v>
      </c>
      <c r="G208" s="69">
        <v>10.83</v>
      </c>
      <c r="H208" s="8"/>
      <c r="J208" s="40"/>
      <c r="K208" s="40"/>
      <c r="L208" s="40"/>
      <c r="M208" s="40"/>
      <c r="N208" s="8"/>
      <c r="O208" s="8"/>
      <c r="P208" s="25"/>
    </row>
    <row r="209" spans="1:16" x14ac:dyDescent="0.35">
      <c r="A209" s="35" t="str">
        <f>IF(I209&lt;&gt;"",1+MAX($A$1:A208),"")</f>
        <v/>
      </c>
      <c r="B209" s="62"/>
      <c r="C209" s="63"/>
      <c r="D209" s="8"/>
      <c r="E209" s="33"/>
      <c r="F209" s="54"/>
      <c r="G209" s="8"/>
      <c r="H209" s="8"/>
      <c r="J209" s="40"/>
      <c r="K209" s="40"/>
      <c r="L209" s="40"/>
      <c r="M209" s="40"/>
      <c r="N209" s="8"/>
      <c r="O209" s="8"/>
      <c r="P209" s="25"/>
    </row>
    <row r="210" spans="1:16" s="8" customFormat="1" ht="14.5" x14ac:dyDescent="0.35">
      <c r="A210" s="35">
        <f>IF(I210&lt;&gt;"",1+MAX($A$1:A209),"")</f>
        <v>87</v>
      </c>
      <c r="B210" s="37" t="s">
        <v>89</v>
      </c>
      <c r="C210" s="37" t="s">
        <v>90</v>
      </c>
      <c r="E210" s="33" t="s">
        <v>52</v>
      </c>
      <c r="F210" s="6">
        <f>F208*G208*2/32</f>
        <v>23.352187499999999</v>
      </c>
      <c r="G210" s="1">
        <v>0</v>
      </c>
      <c r="H210" s="2">
        <f>F210*(1+G210)</f>
        <v>23.352187499999999</v>
      </c>
      <c r="I210" s="15" t="s">
        <v>31</v>
      </c>
      <c r="J210" s="78">
        <v>62</v>
      </c>
      <c r="K210" s="79">
        <f t="shared" ref="K210:K211" si="131">J210*H210</f>
        <v>1447.8356249999999</v>
      </c>
      <c r="L210" s="79">
        <v>14</v>
      </c>
      <c r="M210" s="79">
        <f t="shared" ref="M210:M211" si="132">L210*H210</f>
        <v>326.93062499999996</v>
      </c>
      <c r="N210" s="78">
        <v>76</v>
      </c>
      <c r="O210" s="4">
        <f t="shared" ref="O210:O211" si="133">N210*H210</f>
        <v>1774.7662499999999</v>
      </c>
      <c r="P210" s="9"/>
    </row>
    <row r="211" spans="1:16" s="8" customFormat="1" ht="14.5" x14ac:dyDescent="0.35">
      <c r="A211" s="35">
        <f>IF(I211&lt;&gt;"",1+MAX($A$1:A210),"")</f>
        <v>88</v>
      </c>
      <c r="B211" s="37" t="s">
        <v>89</v>
      </c>
      <c r="C211" s="37" t="s">
        <v>90</v>
      </c>
      <c r="E211" s="33" t="s">
        <v>47</v>
      </c>
      <c r="F211" s="6">
        <f>F208*4</f>
        <v>138</v>
      </c>
      <c r="G211" s="1">
        <v>0.1</v>
      </c>
      <c r="H211" s="2">
        <f t="shared" ref="H211" si="134">F211*(1+G211)</f>
        <v>151.80000000000001</v>
      </c>
      <c r="I211" s="15" t="s">
        <v>26</v>
      </c>
      <c r="J211" s="78">
        <v>3.35</v>
      </c>
      <c r="K211" s="79">
        <f t="shared" si="131"/>
        <v>508.53000000000003</v>
      </c>
      <c r="L211" s="79">
        <v>1.6500000000000001</v>
      </c>
      <c r="M211" s="79">
        <f t="shared" si="132"/>
        <v>250.47000000000003</v>
      </c>
      <c r="N211" s="78">
        <v>5</v>
      </c>
      <c r="O211" s="4">
        <f t="shared" si="133"/>
        <v>759</v>
      </c>
      <c r="P211" s="9"/>
    </row>
    <row r="212" spans="1:16" x14ac:dyDescent="0.35">
      <c r="A212" s="35" t="str">
        <f>IF(I212&lt;&gt;"",1+MAX($A$1:A211),"")</f>
        <v/>
      </c>
      <c r="B212" s="62"/>
      <c r="C212" s="63"/>
      <c r="D212" s="23"/>
      <c r="E212" s="24"/>
      <c r="F212" s="54"/>
      <c r="G212" s="8"/>
      <c r="H212" s="8"/>
      <c r="J212" s="40"/>
      <c r="K212" s="40"/>
      <c r="L212" s="40"/>
      <c r="M212" s="40"/>
      <c r="N212" s="8"/>
      <c r="O212" s="8"/>
      <c r="P212" s="9"/>
    </row>
    <row r="213" spans="1:16" x14ac:dyDescent="0.35">
      <c r="A213" s="35" t="str">
        <f>IF(I213&lt;&gt;"",1+MAX($A$1:A212),"")</f>
        <v/>
      </c>
      <c r="B213" s="62"/>
      <c r="C213" s="63"/>
      <c r="D213" s="47"/>
      <c r="E213" s="53" t="s">
        <v>54</v>
      </c>
      <c r="F213" s="70">
        <v>23.94</v>
      </c>
      <c r="G213" s="69">
        <v>10.83</v>
      </c>
      <c r="H213" s="8"/>
      <c r="J213" s="40"/>
      <c r="K213" s="40"/>
      <c r="L213" s="40"/>
      <c r="M213" s="40"/>
      <c r="N213" s="8"/>
      <c r="O213" s="8"/>
      <c r="P213" s="25"/>
    </row>
    <row r="214" spans="1:16" x14ac:dyDescent="0.35">
      <c r="A214" s="35" t="str">
        <f>IF(I214&lt;&gt;"",1+MAX($A$1:A213),"")</f>
        <v/>
      </c>
      <c r="B214" s="62"/>
      <c r="C214" s="63"/>
      <c r="D214" s="8"/>
      <c r="E214" s="33"/>
      <c r="F214" s="6"/>
      <c r="G214" s="8"/>
      <c r="H214" s="8"/>
      <c r="J214" s="40"/>
      <c r="K214" s="40"/>
      <c r="L214" s="40"/>
      <c r="M214" s="40"/>
      <c r="N214" s="8"/>
      <c r="O214" s="8"/>
      <c r="P214" s="25"/>
    </row>
    <row r="215" spans="1:16" s="8" customFormat="1" ht="14.5" x14ac:dyDescent="0.35">
      <c r="A215" s="35">
        <f>IF(I215&lt;&gt;"",1+MAX($A$1:A214),"")</f>
        <v>89</v>
      </c>
      <c r="B215" s="37" t="s">
        <v>89</v>
      </c>
      <c r="C215" s="37" t="s">
        <v>90</v>
      </c>
      <c r="E215" s="33" t="s">
        <v>46</v>
      </c>
      <c r="F215" s="6">
        <f>F213*G213/32</f>
        <v>8.1021937499999996</v>
      </c>
      <c r="G215" s="1">
        <v>0</v>
      </c>
      <c r="H215" s="2">
        <f>F215*(1+G215)</f>
        <v>8.1021937499999996</v>
      </c>
      <c r="I215" s="15" t="s">
        <v>31</v>
      </c>
      <c r="J215" s="78">
        <v>62</v>
      </c>
      <c r="K215" s="79">
        <f t="shared" ref="K215:K217" si="135">J215*H215</f>
        <v>502.33601249999998</v>
      </c>
      <c r="L215" s="79">
        <v>14</v>
      </c>
      <c r="M215" s="79">
        <f t="shared" ref="M215:M217" si="136">L215*H215</f>
        <v>113.4307125</v>
      </c>
      <c r="N215" s="78">
        <v>76</v>
      </c>
      <c r="O215" s="4">
        <f t="shared" ref="O215:O217" si="137">N215*H215</f>
        <v>615.76672499999995</v>
      </c>
      <c r="P215" s="9"/>
    </row>
    <row r="216" spans="1:16" s="8" customFormat="1" ht="14.5" x14ac:dyDescent="0.35">
      <c r="A216" s="35">
        <f>IF(I216&lt;&gt;"",1+MAX($A$1:A215),"")</f>
        <v>90</v>
      </c>
      <c r="B216" s="37" t="s">
        <v>89</v>
      </c>
      <c r="C216" s="37" t="s">
        <v>90</v>
      </c>
      <c r="E216" s="33" t="s">
        <v>49</v>
      </c>
      <c r="F216" s="6">
        <f>F213*G213/32</f>
        <v>8.1021937499999996</v>
      </c>
      <c r="G216" s="1">
        <v>0</v>
      </c>
      <c r="H216" s="2">
        <f>F216*(1+G216)</f>
        <v>8.1021937499999996</v>
      </c>
      <c r="I216" s="15" t="s">
        <v>31</v>
      </c>
      <c r="J216" s="78">
        <v>70</v>
      </c>
      <c r="K216" s="79">
        <f t="shared" si="135"/>
        <v>567.15356250000002</v>
      </c>
      <c r="L216" s="79">
        <v>20</v>
      </c>
      <c r="M216" s="79">
        <f t="shared" si="136"/>
        <v>162.04387499999999</v>
      </c>
      <c r="N216" s="78">
        <v>90</v>
      </c>
      <c r="O216" s="4">
        <f t="shared" si="137"/>
        <v>729.19743749999998</v>
      </c>
      <c r="P216" s="9"/>
    </row>
    <row r="217" spans="1:16" s="8" customFormat="1" ht="14.5" x14ac:dyDescent="0.35">
      <c r="A217" s="35">
        <f>IF(I217&lt;&gt;"",1+MAX($A$1:A216),"")</f>
        <v>91</v>
      </c>
      <c r="B217" s="37" t="s">
        <v>89</v>
      </c>
      <c r="C217" s="37" t="s">
        <v>90</v>
      </c>
      <c r="E217" s="33" t="s">
        <v>47</v>
      </c>
      <c r="F217" s="6">
        <f>F213*4</f>
        <v>95.76</v>
      </c>
      <c r="G217" s="1">
        <v>0.1</v>
      </c>
      <c r="H217" s="2">
        <f t="shared" ref="H217" si="138">F217*(1+G217)</f>
        <v>105.33600000000001</v>
      </c>
      <c r="I217" s="15" t="s">
        <v>26</v>
      </c>
      <c r="J217" s="78">
        <v>3.35</v>
      </c>
      <c r="K217" s="79">
        <f t="shared" si="135"/>
        <v>352.87560000000008</v>
      </c>
      <c r="L217" s="79">
        <v>1.6500000000000001</v>
      </c>
      <c r="M217" s="79">
        <f t="shared" si="136"/>
        <v>173.80440000000004</v>
      </c>
      <c r="N217" s="78">
        <v>5</v>
      </c>
      <c r="O217" s="4">
        <f t="shared" si="137"/>
        <v>526.68000000000006</v>
      </c>
      <c r="P217" s="9"/>
    </row>
    <row r="218" spans="1:16" x14ac:dyDescent="0.35">
      <c r="A218" s="35" t="str">
        <f>IF(I218&lt;&gt;"",1+MAX($A$1:A217),"")</f>
        <v/>
      </c>
      <c r="B218" s="62"/>
      <c r="C218" s="63"/>
      <c r="D218" s="23"/>
      <c r="E218" s="24"/>
      <c r="F218" s="6"/>
      <c r="G218" s="8"/>
      <c r="H218" s="8"/>
      <c r="J218" s="40"/>
      <c r="K218" s="40"/>
      <c r="L218" s="40"/>
      <c r="M218" s="40"/>
      <c r="N218" s="8"/>
      <c r="O218" s="8"/>
      <c r="P218" s="9"/>
    </row>
    <row r="219" spans="1:16" x14ac:dyDescent="0.35">
      <c r="A219" s="35" t="str">
        <f>IF(I219&lt;&gt;"",1+MAX($A$1:A218),"")</f>
        <v/>
      </c>
      <c r="B219" s="62"/>
      <c r="C219" s="63"/>
      <c r="D219" s="47"/>
      <c r="E219" s="53" t="s">
        <v>55</v>
      </c>
      <c r="F219" s="70">
        <v>8.2899999999999991</v>
      </c>
      <c r="G219" s="69">
        <v>10.83</v>
      </c>
      <c r="H219" s="8"/>
      <c r="J219" s="40"/>
      <c r="K219" s="40"/>
      <c r="L219" s="40"/>
      <c r="M219" s="40"/>
      <c r="N219" s="8"/>
      <c r="O219" s="8"/>
      <c r="P219" s="25"/>
    </row>
    <row r="220" spans="1:16" x14ac:dyDescent="0.35">
      <c r="A220" s="35" t="str">
        <f>IF(I220&lt;&gt;"",1+MAX($A$1:A219),"")</f>
        <v/>
      </c>
      <c r="B220" s="62"/>
      <c r="C220" s="63"/>
      <c r="D220" s="8"/>
      <c r="E220" s="33"/>
      <c r="F220" s="54"/>
      <c r="G220" s="8"/>
      <c r="H220" s="8"/>
      <c r="J220" s="40"/>
      <c r="K220" s="40"/>
      <c r="L220" s="40"/>
      <c r="M220" s="40"/>
      <c r="N220" s="8"/>
      <c r="O220" s="8"/>
      <c r="P220" s="25"/>
    </row>
    <row r="221" spans="1:16" s="8" customFormat="1" ht="14.5" x14ac:dyDescent="0.35">
      <c r="A221" s="35">
        <f>IF(I221&lt;&gt;"",1+MAX($A$1:A220),"")</f>
        <v>92</v>
      </c>
      <c r="B221" s="37" t="s">
        <v>89</v>
      </c>
      <c r="C221" s="37" t="s">
        <v>90</v>
      </c>
      <c r="E221" s="33" t="s">
        <v>56</v>
      </c>
      <c r="F221" s="6">
        <f>F219*G219*2/32</f>
        <v>5.6112937499999997</v>
      </c>
      <c r="G221" s="1">
        <v>0</v>
      </c>
      <c r="H221" s="2">
        <f>F221*(1+G221)</f>
        <v>5.6112937499999997</v>
      </c>
      <c r="I221" s="15" t="s">
        <v>31</v>
      </c>
      <c r="J221" s="78">
        <v>70</v>
      </c>
      <c r="K221" s="79">
        <f t="shared" ref="K221:K222" si="139">J221*H221</f>
        <v>392.79056249999996</v>
      </c>
      <c r="L221" s="79">
        <v>20</v>
      </c>
      <c r="M221" s="79">
        <f t="shared" ref="M221:M222" si="140">L221*H221</f>
        <v>112.225875</v>
      </c>
      <c r="N221" s="78">
        <v>90</v>
      </c>
      <c r="O221" s="4">
        <f t="shared" ref="O221:O222" si="141">N221*H221</f>
        <v>505.01643749999999</v>
      </c>
      <c r="P221" s="9"/>
    </row>
    <row r="222" spans="1:16" s="8" customFormat="1" ht="14.5" x14ac:dyDescent="0.35">
      <c r="A222" s="35">
        <f>IF(I222&lt;&gt;"",1+MAX($A$1:A221),"")</f>
        <v>93</v>
      </c>
      <c r="B222" s="37" t="s">
        <v>89</v>
      </c>
      <c r="C222" s="37" t="s">
        <v>90</v>
      </c>
      <c r="E222" s="33" t="s">
        <v>47</v>
      </c>
      <c r="F222" s="6">
        <f>F219*4</f>
        <v>33.159999999999997</v>
      </c>
      <c r="G222" s="1">
        <v>0.1</v>
      </c>
      <c r="H222" s="2">
        <f t="shared" ref="H222" si="142">F222*(1+G222)</f>
        <v>36.475999999999999</v>
      </c>
      <c r="I222" s="15" t="s">
        <v>26</v>
      </c>
      <c r="J222" s="78">
        <v>3.35</v>
      </c>
      <c r="K222" s="79">
        <f t="shared" si="139"/>
        <v>122.19459999999999</v>
      </c>
      <c r="L222" s="79">
        <v>1.6500000000000001</v>
      </c>
      <c r="M222" s="79">
        <f t="shared" si="140"/>
        <v>60.185400000000001</v>
      </c>
      <c r="N222" s="78">
        <v>5</v>
      </c>
      <c r="O222" s="4">
        <f t="shared" si="141"/>
        <v>182.38</v>
      </c>
      <c r="P222" s="9"/>
    </row>
    <row r="223" spans="1:16" x14ac:dyDescent="0.35">
      <c r="A223" s="35" t="str">
        <f>IF(I223&lt;&gt;"",1+MAX($A$1:A222),"")</f>
        <v/>
      </c>
      <c r="B223" s="62"/>
      <c r="C223" s="63"/>
      <c r="D223" s="23"/>
      <c r="E223" s="24"/>
      <c r="F223" s="6"/>
      <c r="G223" s="8"/>
      <c r="H223" s="8"/>
      <c r="J223" s="40"/>
      <c r="K223" s="40"/>
      <c r="L223" s="40"/>
      <c r="M223" s="40"/>
      <c r="N223" s="8"/>
      <c r="O223" s="8"/>
      <c r="P223" s="9"/>
    </row>
    <row r="224" spans="1:16" x14ac:dyDescent="0.35">
      <c r="A224" s="35" t="str">
        <f>IF(I224&lt;&gt;"",1+MAX($A$1:A223),"")</f>
        <v/>
      </c>
      <c r="B224" s="62"/>
      <c r="C224" s="63"/>
      <c r="D224" s="47"/>
      <c r="E224" s="53" t="s">
        <v>75</v>
      </c>
      <c r="F224" s="74">
        <v>6.22</v>
      </c>
      <c r="G224" s="69">
        <v>8</v>
      </c>
      <c r="H224" s="8"/>
      <c r="J224" s="40"/>
      <c r="K224" s="40"/>
      <c r="L224" s="40"/>
      <c r="M224" s="40"/>
      <c r="N224" s="8"/>
      <c r="O224" s="8"/>
      <c r="P224" s="25"/>
    </row>
    <row r="225" spans="1:16" x14ac:dyDescent="0.35">
      <c r="A225" s="35" t="str">
        <f>IF(I225&lt;&gt;"",1+MAX($A$1:A224),"")</f>
        <v/>
      </c>
      <c r="B225" s="62"/>
      <c r="C225" s="63"/>
      <c r="D225" s="8"/>
      <c r="E225" s="33"/>
      <c r="F225" s="6"/>
      <c r="G225" s="8"/>
      <c r="H225" s="8"/>
      <c r="J225" s="40"/>
      <c r="K225" s="40"/>
      <c r="L225" s="40"/>
      <c r="M225" s="40"/>
      <c r="N225" s="8"/>
      <c r="O225" s="8"/>
      <c r="P225" s="25"/>
    </row>
    <row r="226" spans="1:16" s="8" customFormat="1" ht="14.5" x14ac:dyDescent="0.35">
      <c r="A226" s="35">
        <f>IF(I226&lt;&gt;"",1+MAX($A$1:A225),"")</f>
        <v>94</v>
      </c>
      <c r="B226" s="37" t="s">
        <v>89</v>
      </c>
      <c r="C226" s="37" t="s">
        <v>90</v>
      </c>
      <c r="E226" s="33" t="s">
        <v>46</v>
      </c>
      <c r="F226" s="6">
        <f>F224*G224*1/32</f>
        <v>1.5549999999999999</v>
      </c>
      <c r="G226" s="1">
        <v>0</v>
      </c>
      <c r="H226" s="2">
        <f>F226*(1+G226)</f>
        <v>1.5549999999999999</v>
      </c>
      <c r="I226" s="15" t="s">
        <v>31</v>
      </c>
      <c r="J226" s="78">
        <v>62</v>
      </c>
      <c r="K226" s="79">
        <f t="shared" ref="K226:K228" si="143">J226*H226</f>
        <v>96.41</v>
      </c>
      <c r="L226" s="79">
        <v>14</v>
      </c>
      <c r="M226" s="79">
        <f t="shared" ref="M226:M228" si="144">L226*H226</f>
        <v>21.77</v>
      </c>
      <c r="N226" s="78">
        <v>76</v>
      </c>
      <c r="O226" s="4">
        <f t="shared" ref="O226:O228" si="145">N226*H226</f>
        <v>118.17999999999999</v>
      </c>
      <c r="P226" s="9"/>
    </row>
    <row r="227" spans="1:16" s="8" customFormat="1" ht="14.5" x14ac:dyDescent="0.35">
      <c r="A227" s="35">
        <f>IF(I227&lt;&gt;"",1+MAX($A$1:A226),"")</f>
        <v>95</v>
      </c>
      <c r="B227" s="37" t="s">
        <v>89</v>
      </c>
      <c r="C227" s="37" t="s">
        <v>90</v>
      </c>
      <c r="E227" s="33" t="s">
        <v>49</v>
      </c>
      <c r="F227" s="6">
        <f>F224*G224/32</f>
        <v>1.5549999999999999</v>
      </c>
      <c r="G227" s="1">
        <v>0</v>
      </c>
      <c r="H227" s="2">
        <f>F227*(1+G227)</f>
        <v>1.5549999999999999</v>
      </c>
      <c r="I227" s="15" t="s">
        <v>31</v>
      </c>
      <c r="J227" s="78">
        <v>70</v>
      </c>
      <c r="K227" s="79">
        <f t="shared" si="143"/>
        <v>108.85</v>
      </c>
      <c r="L227" s="79">
        <v>20</v>
      </c>
      <c r="M227" s="79">
        <f t="shared" si="144"/>
        <v>31.099999999999998</v>
      </c>
      <c r="N227" s="78">
        <v>90</v>
      </c>
      <c r="O227" s="4">
        <f t="shared" si="145"/>
        <v>139.94999999999999</v>
      </c>
      <c r="P227" s="9"/>
    </row>
    <row r="228" spans="1:16" s="8" customFormat="1" ht="14.5" x14ac:dyDescent="0.35">
      <c r="A228" s="35">
        <f>IF(I228&lt;&gt;"",1+MAX($A$1:A227),"")</f>
        <v>96</v>
      </c>
      <c r="B228" s="37" t="s">
        <v>89</v>
      </c>
      <c r="C228" s="37" t="s">
        <v>90</v>
      </c>
      <c r="E228" s="33" t="s">
        <v>47</v>
      </c>
      <c r="F228" s="6">
        <f>F224*4</f>
        <v>24.88</v>
      </c>
      <c r="G228" s="1">
        <v>0.1</v>
      </c>
      <c r="H228" s="2">
        <f t="shared" ref="H228" si="146">F228*(1+G228)</f>
        <v>27.368000000000002</v>
      </c>
      <c r="I228" s="15" t="s">
        <v>26</v>
      </c>
      <c r="J228" s="78">
        <v>3.35</v>
      </c>
      <c r="K228" s="79">
        <f t="shared" si="143"/>
        <v>91.682800000000015</v>
      </c>
      <c r="L228" s="79">
        <v>1.6500000000000001</v>
      </c>
      <c r="M228" s="79">
        <f t="shared" si="144"/>
        <v>45.15720000000001</v>
      </c>
      <c r="N228" s="78">
        <v>5</v>
      </c>
      <c r="O228" s="4">
        <f t="shared" si="145"/>
        <v>136.84</v>
      </c>
      <c r="P228" s="9"/>
    </row>
    <row r="229" spans="1:16" x14ac:dyDescent="0.35">
      <c r="A229" s="35" t="str">
        <f>IF(I229&lt;&gt;"",1+MAX($A$1:A238),"")</f>
        <v/>
      </c>
      <c r="B229" s="64"/>
      <c r="C229" s="61"/>
      <c r="D229" s="23"/>
      <c r="E229" s="24"/>
      <c r="F229" s="6"/>
      <c r="G229" s="8"/>
      <c r="H229" s="8"/>
      <c r="J229" s="40"/>
      <c r="K229" s="40"/>
      <c r="L229" s="40"/>
      <c r="M229" s="40"/>
      <c r="N229" s="8"/>
      <c r="O229" s="8"/>
      <c r="P229" s="25"/>
    </row>
    <row r="230" spans="1:16" x14ac:dyDescent="0.35">
      <c r="A230" s="35" t="str">
        <f>IF(I230&lt;&gt;"",1+MAX($A$1:A229),"")</f>
        <v/>
      </c>
      <c r="B230" s="62"/>
      <c r="C230" s="63"/>
      <c r="D230" s="50"/>
      <c r="E230" s="51" t="s">
        <v>61</v>
      </c>
      <c r="F230" s="6"/>
      <c r="G230" s="8"/>
      <c r="H230" s="8"/>
      <c r="J230" s="40"/>
      <c r="K230" s="40"/>
      <c r="L230" s="40"/>
      <c r="M230" s="40"/>
      <c r="N230" s="8"/>
      <c r="O230" s="8"/>
      <c r="P230" s="9"/>
    </row>
    <row r="231" spans="1:16" s="8" customFormat="1" ht="14.5" x14ac:dyDescent="0.35">
      <c r="A231" s="35">
        <f>IF(I231&lt;&gt;"",1+MAX($A$1:A230),"")</f>
        <v>97</v>
      </c>
      <c r="B231" s="37" t="s">
        <v>91</v>
      </c>
      <c r="C231" s="37" t="s">
        <v>91</v>
      </c>
      <c r="E231" s="33" t="s">
        <v>63</v>
      </c>
      <c r="F231" s="6">
        <f>176.98/32</f>
        <v>5.5306249999999997</v>
      </c>
      <c r="G231" s="1">
        <v>0</v>
      </c>
      <c r="H231" s="2">
        <f>F231*(1+G231)</f>
        <v>5.5306249999999997</v>
      </c>
      <c r="I231" s="15" t="s">
        <v>31</v>
      </c>
      <c r="J231" s="78">
        <v>62</v>
      </c>
      <c r="K231" s="79">
        <f>J231*H231</f>
        <v>342.89875000000001</v>
      </c>
      <c r="L231" s="79">
        <v>16</v>
      </c>
      <c r="M231" s="79">
        <f>L231*H231</f>
        <v>88.49</v>
      </c>
      <c r="N231" s="78">
        <v>78</v>
      </c>
      <c r="O231" s="4">
        <f t="shared" ref="O231:O234" si="147">N231*H231</f>
        <v>431.38874999999996</v>
      </c>
      <c r="P231" s="9"/>
    </row>
    <row r="232" spans="1:16" s="8" customFormat="1" ht="14.5" x14ac:dyDescent="0.35">
      <c r="A232" s="35">
        <f>IF(I232&lt;&gt;"",1+MAX($A$1:A231),"")</f>
        <v>98</v>
      </c>
      <c r="B232" s="37" t="s">
        <v>91</v>
      </c>
      <c r="C232" s="37" t="s">
        <v>91</v>
      </c>
      <c r="E232" s="33" t="s">
        <v>64</v>
      </c>
      <c r="F232" s="6">
        <f>531.99/32</f>
        <v>16.6246875</v>
      </c>
      <c r="G232" s="1">
        <v>0</v>
      </c>
      <c r="H232" s="2">
        <f t="shared" ref="H232" si="148">F232*(1+G232)</f>
        <v>16.6246875</v>
      </c>
      <c r="I232" s="15" t="s">
        <v>31</v>
      </c>
      <c r="J232" s="78">
        <v>62</v>
      </c>
      <c r="K232" s="79">
        <f>J232*H232</f>
        <v>1030.7306249999999</v>
      </c>
      <c r="L232" s="79">
        <v>14</v>
      </c>
      <c r="M232" s="79">
        <f>L232*H232</f>
        <v>232.74562500000002</v>
      </c>
      <c r="N232" s="78">
        <v>76</v>
      </c>
      <c r="O232" s="4">
        <f t="shared" si="147"/>
        <v>1263.4762499999999</v>
      </c>
      <c r="P232" s="9"/>
    </row>
    <row r="233" spans="1:16" s="8" customFormat="1" ht="14.5" x14ac:dyDescent="0.35">
      <c r="A233" s="35">
        <f>IF(I233&lt;&gt;"",1+MAX($A$1:A232),"")</f>
        <v>99</v>
      </c>
      <c r="B233" s="37" t="s">
        <v>91</v>
      </c>
      <c r="C233" s="37" t="s">
        <v>91</v>
      </c>
      <c r="E233" s="33" t="s">
        <v>85</v>
      </c>
      <c r="F233" s="6">
        <f>160.45*1.01/32</f>
        <v>5.0642031249999997</v>
      </c>
      <c r="G233" s="1">
        <v>0</v>
      </c>
      <c r="H233" s="2">
        <f>F233*(1+G233)</f>
        <v>5.0642031249999997</v>
      </c>
      <c r="I233" s="15" t="s">
        <v>31</v>
      </c>
      <c r="J233" s="78">
        <v>62</v>
      </c>
      <c r="K233" s="79">
        <f>J233*H233</f>
        <v>313.98059374999997</v>
      </c>
      <c r="L233" s="79">
        <v>14</v>
      </c>
      <c r="M233" s="79">
        <f>L233*H233</f>
        <v>70.898843749999997</v>
      </c>
      <c r="N233" s="78">
        <v>76</v>
      </c>
      <c r="O233" s="4">
        <f t="shared" si="147"/>
        <v>384.87943749999999</v>
      </c>
      <c r="P233" s="9"/>
    </row>
    <row r="234" spans="1:16" s="8" customFormat="1" ht="14.5" x14ac:dyDescent="0.35">
      <c r="A234" s="35">
        <f>IF(I234&lt;&gt;"",1+MAX($A$1:A233),"")</f>
        <v>100</v>
      </c>
      <c r="B234" s="37" t="s">
        <v>91</v>
      </c>
      <c r="C234" s="37" t="s">
        <v>91</v>
      </c>
      <c r="E234" s="33" t="s">
        <v>86</v>
      </c>
      <c r="F234" s="6">
        <f>442.99*1.014/32</f>
        <v>14.037245625000001</v>
      </c>
      <c r="G234" s="1">
        <v>0</v>
      </c>
      <c r="H234" s="2">
        <f>F234*(1+G234)</f>
        <v>14.037245625000001</v>
      </c>
      <c r="I234" s="15" t="s">
        <v>31</v>
      </c>
      <c r="J234" s="78">
        <v>62</v>
      </c>
      <c r="K234" s="79">
        <f>J234*H234</f>
        <v>870.30922874999999</v>
      </c>
      <c r="L234" s="79">
        <v>14</v>
      </c>
      <c r="M234" s="79">
        <f>L234*H234</f>
        <v>196.52143875000002</v>
      </c>
      <c r="N234" s="78">
        <v>76</v>
      </c>
      <c r="O234" s="4">
        <f t="shared" si="147"/>
        <v>1066.8306675000001</v>
      </c>
      <c r="P234" s="9"/>
    </row>
    <row r="235" spans="1:16" s="5" customFormat="1" x14ac:dyDescent="0.35">
      <c r="A235" s="35" t="str">
        <f>IF(I235&lt;&gt;"",1+MAX($A$1:A228),"")</f>
        <v/>
      </c>
      <c r="B235" s="67"/>
      <c r="C235" s="68"/>
      <c r="D235" s="23"/>
      <c r="E235" s="24"/>
      <c r="F235" s="54"/>
      <c r="G235" s="8"/>
      <c r="H235" s="8"/>
      <c r="I235" s="8"/>
      <c r="J235" s="40"/>
      <c r="K235" s="40"/>
      <c r="L235" s="40"/>
      <c r="M235" s="40"/>
      <c r="N235" s="8"/>
      <c r="O235" s="8"/>
      <c r="P235" s="9"/>
    </row>
    <row r="236" spans="1:16" s="5" customFormat="1" x14ac:dyDescent="0.35">
      <c r="A236" s="35">
        <f>IF(I236&lt;&gt;"",1+MAX($A$1:A235),"")</f>
        <v>101</v>
      </c>
      <c r="B236" s="37"/>
      <c r="C236" s="29"/>
      <c r="D236" s="8"/>
      <c r="E236" s="75" t="s">
        <v>92</v>
      </c>
      <c r="F236" s="54">
        <f>678*24/500</f>
        <v>32.543999999999997</v>
      </c>
      <c r="G236" s="1">
        <v>0</v>
      </c>
      <c r="H236" s="2">
        <f t="shared" ref="H236:H238" si="149">F236*(1+G236)</f>
        <v>32.543999999999997</v>
      </c>
      <c r="I236" s="15" t="s">
        <v>93</v>
      </c>
      <c r="J236" s="3">
        <v>0</v>
      </c>
      <c r="K236" s="40">
        <f t="shared" ref="K236:K238" si="150">J236*H236</f>
        <v>0</v>
      </c>
      <c r="L236" s="79">
        <v>10</v>
      </c>
      <c r="M236" s="79">
        <f>L236*H236</f>
        <v>325.43999999999994</v>
      </c>
      <c r="N236" s="79">
        <v>10</v>
      </c>
      <c r="O236" s="4">
        <f t="shared" ref="O236:O238" si="151">N236*H236</f>
        <v>325.43999999999994</v>
      </c>
      <c r="P236" s="9"/>
    </row>
    <row r="237" spans="1:16" s="5" customFormat="1" x14ac:dyDescent="0.35">
      <c r="A237" s="35">
        <f>IF(I237&lt;&gt;"",1+MAX($A$1:A236),"")</f>
        <v>102</v>
      </c>
      <c r="B237" s="37"/>
      <c r="C237" s="29"/>
      <c r="D237" s="8"/>
      <c r="E237" s="75" t="s">
        <v>94</v>
      </c>
      <c r="F237" s="54">
        <f>678*32/200</f>
        <v>108.48</v>
      </c>
      <c r="G237" s="1">
        <v>0.1</v>
      </c>
      <c r="H237" s="2">
        <f t="shared" si="149"/>
        <v>119.32800000000002</v>
      </c>
      <c r="I237" s="15" t="s">
        <v>95</v>
      </c>
      <c r="J237" s="3">
        <v>0</v>
      </c>
      <c r="K237" s="40">
        <f t="shared" si="150"/>
        <v>0</v>
      </c>
      <c r="L237" s="79">
        <v>7</v>
      </c>
      <c r="M237" s="79">
        <f>L237*H237</f>
        <v>835.29600000000016</v>
      </c>
      <c r="N237" s="79">
        <v>7</v>
      </c>
      <c r="O237" s="4">
        <f t="shared" si="151"/>
        <v>835.29600000000016</v>
      </c>
      <c r="P237" s="9"/>
    </row>
    <row r="238" spans="1:16" s="5" customFormat="1" x14ac:dyDescent="0.35">
      <c r="A238" s="35">
        <f>IF(I238&lt;&gt;"",1+MAX($A$1:A237),"")</f>
        <v>103</v>
      </c>
      <c r="B238" s="37"/>
      <c r="C238" s="29"/>
      <c r="D238" s="8"/>
      <c r="E238" s="75" t="s">
        <v>96</v>
      </c>
      <c r="F238" s="54">
        <f>21696*5.25/1000</f>
        <v>113.904</v>
      </c>
      <c r="G238" s="1">
        <v>0.1</v>
      </c>
      <c r="H238" s="2">
        <f t="shared" si="149"/>
        <v>125.29440000000001</v>
      </c>
      <c r="I238" s="15" t="s">
        <v>36</v>
      </c>
      <c r="J238" s="3">
        <v>0</v>
      </c>
      <c r="K238" s="40">
        <f t="shared" si="150"/>
        <v>0</v>
      </c>
      <c r="L238" s="79">
        <v>10</v>
      </c>
      <c r="M238" s="79">
        <f>L238*H238</f>
        <v>1252.9440000000002</v>
      </c>
      <c r="N238" s="79">
        <v>10</v>
      </c>
      <c r="O238" s="4">
        <f t="shared" si="151"/>
        <v>1252.9440000000002</v>
      </c>
      <c r="P238" s="9"/>
    </row>
    <row r="239" spans="1:16" s="8" customFormat="1" ht="16" thickBot="1" x14ac:dyDescent="0.4">
      <c r="A239" s="35" t="str">
        <f>IF(I239&lt;&gt;"",1+MAX($A$1:A234),"")</f>
        <v/>
      </c>
      <c r="B239" s="62"/>
      <c r="C239" s="63"/>
      <c r="E239" s="33"/>
      <c r="F239" s="6"/>
      <c r="G239" s="1"/>
      <c r="H239" s="2"/>
      <c r="I239" s="15"/>
      <c r="J239" s="40"/>
      <c r="K239" s="40"/>
      <c r="L239" s="40"/>
      <c r="M239" s="40"/>
      <c r="N239" s="3"/>
      <c r="O239" s="4"/>
      <c r="P239" s="9"/>
    </row>
    <row r="240" spans="1:16" ht="16" thickBot="1" x14ac:dyDescent="0.4">
      <c r="A240" s="114" t="s">
        <v>2</v>
      </c>
      <c r="B240" s="115"/>
      <c r="C240" s="115"/>
      <c r="D240" s="115"/>
      <c r="E240" s="10"/>
      <c r="F240" s="55"/>
      <c r="G240" s="11"/>
      <c r="H240" s="11"/>
      <c r="I240" s="19"/>
      <c r="J240" s="19"/>
      <c r="K240" s="19"/>
      <c r="L240" s="19"/>
      <c r="M240" s="19"/>
      <c r="N240" s="10"/>
      <c r="O240" s="12">
        <f>SUM(O7:O239)</f>
        <v>84856.720431249982</v>
      </c>
      <c r="P240" s="13">
        <f>SUM(P6:P239)</f>
        <v>84856.720431249982</v>
      </c>
    </row>
    <row r="241" spans="1:17" ht="16" thickBot="1" x14ac:dyDescent="0.4">
      <c r="A241" s="38" t="s">
        <v>9</v>
      </c>
      <c r="D241" s="39"/>
      <c r="E241" s="10"/>
      <c r="F241" s="55"/>
      <c r="G241" s="11"/>
      <c r="H241" s="11"/>
      <c r="I241" s="19"/>
      <c r="J241" s="19"/>
      <c r="K241" s="19"/>
      <c r="L241" s="19"/>
      <c r="M241" s="19"/>
      <c r="N241" s="14">
        <v>0.25</v>
      </c>
      <c r="O241" s="12">
        <f>N241*O240</f>
        <v>21214.180107812495</v>
      </c>
      <c r="P241" s="13">
        <f>N241*P240</f>
        <v>21214.180107812495</v>
      </c>
    </row>
    <row r="242" spans="1:17" ht="16" thickBot="1" x14ac:dyDescent="0.4">
      <c r="A242" s="114" t="s">
        <v>8</v>
      </c>
      <c r="B242" s="115"/>
      <c r="C242" s="115"/>
      <c r="D242" s="115"/>
      <c r="E242" s="10"/>
      <c r="F242" s="55"/>
      <c r="G242" s="11"/>
      <c r="H242" s="11"/>
      <c r="I242" s="19"/>
      <c r="J242" s="19"/>
      <c r="K242" s="19"/>
      <c r="L242" s="19"/>
      <c r="M242" s="19"/>
      <c r="N242" s="10"/>
      <c r="O242" s="12">
        <f>SUM(O240:O241)</f>
        <v>106070.90053906248</v>
      </c>
      <c r="P242" s="13">
        <f>SUM(P240:P241)</f>
        <v>106070.90053906248</v>
      </c>
    </row>
    <row r="243" spans="1:17" x14ac:dyDescent="0.35">
      <c r="P243" s="59"/>
    </row>
    <row r="244" spans="1:17" x14ac:dyDescent="0.35">
      <c r="P244" s="59"/>
    </row>
    <row r="245" spans="1:17" x14ac:dyDescent="0.35">
      <c r="P245" s="59"/>
    </row>
    <row r="246" spans="1:17" x14ac:dyDescent="0.35">
      <c r="P246" s="59"/>
    </row>
    <row r="247" spans="1:17" x14ac:dyDescent="0.35">
      <c r="D247" s="58"/>
      <c r="F247" s="59"/>
      <c r="G247" s="8"/>
      <c r="H247" s="8"/>
      <c r="L247" s="59"/>
      <c r="M247" s="59"/>
      <c r="P247" s="59"/>
      <c r="Q247" s="58"/>
    </row>
    <row r="248" spans="1:17" x14ac:dyDescent="0.35">
      <c r="D248" s="58"/>
      <c r="F248" s="59"/>
      <c r="G248" s="8"/>
      <c r="H248" s="8"/>
      <c r="L248" s="59"/>
      <c r="M248" s="59"/>
      <c r="P248" s="59"/>
      <c r="Q248" s="58"/>
    </row>
    <row r="249" spans="1:17" x14ac:dyDescent="0.35">
      <c r="D249" s="58"/>
      <c r="F249" s="59"/>
      <c r="G249" s="8"/>
      <c r="H249" s="8"/>
      <c r="L249" s="59"/>
      <c r="M249" s="59"/>
      <c r="P249" s="59"/>
      <c r="Q249" s="58"/>
    </row>
    <row r="250" spans="1:17" x14ac:dyDescent="0.35">
      <c r="D250" s="58"/>
      <c r="F250" s="59"/>
      <c r="G250" s="8"/>
      <c r="H250" s="8"/>
      <c r="L250" s="59"/>
      <c r="M250" s="59"/>
      <c r="P250" s="59"/>
      <c r="Q250" s="58"/>
    </row>
    <row r="251" spans="1:17" x14ac:dyDescent="0.35">
      <c r="D251" s="58"/>
      <c r="F251" s="59"/>
      <c r="G251" s="8"/>
      <c r="H251" s="8"/>
      <c r="L251" s="59"/>
      <c r="M251" s="59"/>
      <c r="P251" s="59"/>
      <c r="Q251" s="58"/>
    </row>
    <row r="252" spans="1:17" x14ac:dyDescent="0.35">
      <c r="D252" s="58"/>
      <c r="F252" s="59"/>
      <c r="G252" s="8"/>
      <c r="H252" s="8"/>
      <c r="L252" s="59"/>
      <c r="M252" s="59"/>
      <c r="P252" s="59"/>
      <c r="Q252" s="58"/>
    </row>
    <row r="253" spans="1:17" x14ac:dyDescent="0.35">
      <c r="D253" s="58"/>
      <c r="F253" s="59"/>
      <c r="G253" s="8"/>
      <c r="H253" s="8"/>
      <c r="L253" s="59"/>
      <c r="M253" s="59"/>
      <c r="P253" s="59"/>
      <c r="Q253" s="58"/>
    </row>
    <row r="254" spans="1:17" x14ac:dyDescent="0.35">
      <c r="D254" s="58"/>
      <c r="F254" s="59"/>
      <c r="G254" s="8"/>
      <c r="H254" s="8"/>
      <c r="L254" s="59"/>
      <c r="M254" s="59"/>
      <c r="P254" s="59"/>
      <c r="Q254" s="58"/>
    </row>
    <row r="255" spans="1:17" x14ac:dyDescent="0.35">
      <c r="D255" s="58"/>
      <c r="F255" s="59"/>
      <c r="G255" s="8"/>
      <c r="H255" s="8"/>
      <c r="L255" s="59"/>
      <c r="M255" s="59"/>
      <c r="P255" s="59"/>
      <c r="Q255" s="58"/>
    </row>
    <row r="256" spans="1:17" x14ac:dyDescent="0.35">
      <c r="D256" s="58"/>
      <c r="F256" s="59"/>
      <c r="G256" s="8"/>
      <c r="H256" s="8"/>
      <c r="L256" s="59"/>
      <c r="M256" s="59"/>
      <c r="P256" s="59"/>
      <c r="Q256" s="58"/>
    </row>
    <row r="257" spans="4:17" x14ac:dyDescent="0.35">
      <c r="D257" s="58"/>
      <c r="F257" s="59"/>
      <c r="G257" s="8"/>
      <c r="H257" s="8"/>
      <c r="L257" s="59"/>
      <c r="M257" s="59"/>
      <c r="P257" s="59"/>
      <c r="Q257" s="58"/>
    </row>
    <row r="258" spans="4:17" x14ac:dyDescent="0.35">
      <c r="D258" s="58"/>
      <c r="F258" s="59"/>
      <c r="G258" s="8"/>
      <c r="H258" s="8"/>
      <c r="L258" s="59"/>
      <c r="M258" s="59"/>
      <c r="P258" s="59"/>
      <c r="Q258" s="58"/>
    </row>
    <row r="259" spans="4:17" x14ac:dyDescent="0.35">
      <c r="D259" s="58"/>
      <c r="F259" s="59"/>
      <c r="G259" s="8"/>
      <c r="H259" s="8"/>
      <c r="L259" s="59"/>
      <c r="M259" s="59"/>
      <c r="P259" s="59"/>
      <c r="Q259" s="58"/>
    </row>
    <row r="260" spans="4:17" x14ac:dyDescent="0.35">
      <c r="D260" s="58"/>
      <c r="F260" s="59"/>
      <c r="G260" s="8"/>
      <c r="H260" s="8"/>
      <c r="L260" s="59"/>
      <c r="M260" s="59"/>
      <c r="P260" s="59"/>
      <c r="Q260" s="58"/>
    </row>
    <row r="261" spans="4:17" x14ac:dyDescent="0.35">
      <c r="D261" s="58"/>
      <c r="F261" s="59"/>
      <c r="G261" s="8"/>
      <c r="H261" s="8"/>
      <c r="L261" s="59"/>
      <c r="M261" s="59"/>
      <c r="P261" s="59"/>
      <c r="Q261" s="58"/>
    </row>
    <row r="262" spans="4:17" x14ac:dyDescent="0.35">
      <c r="D262" s="58"/>
      <c r="F262" s="59"/>
      <c r="G262" s="8"/>
      <c r="H262" s="8"/>
      <c r="L262" s="59"/>
      <c r="M262" s="59"/>
      <c r="P262" s="59"/>
      <c r="Q262" s="58"/>
    </row>
    <row r="263" spans="4:17" x14ac:dyDescent="0.35">
      <c r="D263" s="58"/>
      <c r="F263" s="59"/>
      <c r="G263" s="8"/>
      <c r="H263" s="8"/>
      <c r="L263" s="59"/>
      <c r="M263" s="59"/>
      <c r="P263" s="59"/>
      <c r="Q263" s="58"/>
    </row>
    <row r="264" spans="4:17" x14ac:dyDescent="0.35">
      <c r="D264" s="58"/>
      <c r="F264" s="59"/>
      <c r="G264" s="8"/>
      <c r="H264" s="8"/>
      <c r="L264" s="59"/>
      <c r="M264" s="59"/>
      <c r="P264" s="59"/>
      <c r="Q264" s="58"/>
    </row>
    <row r="265" spans="4:17" x14ac:dyDescent="0.35">
      <c r="D265" s="58"/>
      <c r="F265" s="59"/>
      <c r="G265" s="8"/>
      <c r="H265" s="8"/>
      <c r="L265" s="59"/>
      <c r="M265" s="59"/>
      <c r="P265" s="59"/>
      <c r="Q265" s="58"/>
    </row>
    <row r="266" spans="4:17" x14ac:dyDescent="0.35">
      <c r="D266" s="58"/>
      <c r="F266" s="59"/>
      <c r="G266" s="8"/>
      <c r="H266" s="8"/>
      <c r="L266" s="59"/>
      <c r="M266" s="59"/>
      <c r="P266" s="59"/>
      <c r="Q266" s="58"/>
    </row>
    <row r="267" spans="4:17" x14ac:dyDescent="0.35">
      <c r="D267" s="58"/>
      <c r="F267" s="59"/>
      <c r="G267" s="8"/>
      <c r="H267" s="8"/>
      <c r="L267" s="59"/>
      <c r="M267" s="59"/>
      <c r="P267" s="59"/>
      <c r="Q267" s="58"/>
    </row>
    <row r="268" spans="4:17" x14ac:dyDescent="0.35">
      <c r="D268" s="58"/>
      <c r="F268" s="59"/>
      <c r="G268" s="8"/>
      <c r="H268" s="8"/>
      <c r="L268" s="59"/>
      <c r="M268" s="59"/>
      <c r="P268" s="59"/>
      <c r="Q268" s="58"/>
    </row>
    <row r="269" spans="4:17" x14ac:dyDescent="0.35">
      <c r="D269" s="58"/>
      <c r="F269" s="59"/>
      <c r="G269" s="8"/>
      <c r="H269" s="8"/>
      <c r="L269" s="59"/>
      <c r="M269" s="59"/>
      <c r="P269" s="59"/>
      <c r="Q269" s="58"/>
    </row>
    <row r="270" spans="4:17" x14ac:dyDescent="0.35">
      <c r="D270" s="58"/>
      <c r="F270" s="59"/>
      <c r="G270" s="8"/>
      <c r="H270" s="8"/>
      <c r="L270" s="59"/>
      <c r="M270" s="59"/>
      <c r="P270" s="59"/>
      <c r="Q270" s="58"/>
    </row>
    <row r="271" spans="4:17" x14ac:dyDescent="0.35">
      <c r="D271" s="58"/>
      <c r="F271" s="59"/>
      <c r="G271" s="8"/>
      <c r="H271" s="8"/>
      <c r="L271" s="59"/>
      <c r="M271" s="59"/>
      <c r="P271" s="59"/>
      <c r="Q271" s="58"/>
    </row>
    <row r="272" spans="4:17" x14ac:dyDescent="0.35">
      <c r="D272" s="58"/>
      <c r="F272" s="59"/>
      <c r="G272" s="8"/>
      <c r="H272" s="8"/>
      <c r="L272" s="59"/>
      <c r="M272" s="59"/>
      <c r="P272" s="59"/>
      <c r="Q272" s="58"/>
    </row>
    <row r="273" spans="4:17" x14ac:dyDescent="0.35">
      <c r="D273" s="58"/>
      <c r="F273" s="59"/>
      <c r="G273" s="8"/>
      <c r="H273" s="8"/>
      <c r="L273" s="59"/>
      <c r="M273" s="59"/>
      <c r="P273" s="59"/>
      <c r="Q273" s="58"/>
    </row>
    <row r="274" spans="4:17" x14ac:dyDescent="0.35">
      <c r="D274" s="58"/>
      <c r="F274" s="59"/>
      <c r="G274" s="8"/>
      <c r="H274" s="8"/>
      <c r="L274" s="59"/>
      <c r="M274" s="59"/>
      <c r="P274" s="59"/>
      <c r="Q274" s="58"/>
    </row>
    <row r="275" spans="4:17" x14ac:dyDescent="0.35">
      <c r="D275" s="58"/>
      <c r="F275" s="59"/>
      <c r="G275" s="8"/>
      <c r="H275" s="8"/>
      <c r="L275" s="59"/>
      <c r="M275" s="59"/>
      <c r="P275" s="59"/>
      <c r="Q275" s="58"/>
    </row>
    <row r="276" spans="4:17" x14ac:dyDescent="0.35">
      <c r="D276" s="58"/>
      <c r="F276" s="59"/>
      <c r="G276" s="8"/>
      <c r="H276" s="8"/>
      <c r="L276" s="59"/>
      <c r="M276" s="59"/>
      <c r="P276" s="59"/>
      <c r="Q276" s="58"/>
    </row>
    <row r="277" spans="4:17" x14ac:dyDescent="0.35">
      <c r="D277" s="58"/>
      <c r="F277" s="59"/>
      <c r="G277" s="8"/>
      <c r="H277" s="8"/>
      <c r="L277" s="59"/>
      <c r="M277" s="59"/>
      <c r="P277" s="59"/>
      <c r="Q277" s="58"/>
    </row>
    <row r="278" spans="4:17" x14ac:dyDescent="0.35">
      <c r="D278" s="58"/>
      <c r="F278" s="59"/>
      <c r="G278" s="8"/>
      <c r="H278" s="8"/>
      <c r="L278" s="59"/>
      <c r="M278" s="59"/>
      <c r="P278" s="59"/>
      <c r="Q278" s="58"/>
    </row>
    <row r="279" spans="4:17" x14ac:dyDescent="0.35">
      <c r="D279" s="58"/>
      <c r="F279" s="59"/>
      <c r="G279" s="8"/>
      <c r="H279" s="8"/>
      <c r="L279" s="59"/>
      <c r="M279" s="59"/>
      <c r="P279" s="59"/>
      <c r="Q279" s="58"/>
    </row>
    <row r="280" spans="4:17" x14ac:dyDescent="0.35">
      <c r="D280" s="58"/>
      <c r="F280" s="59"/>
      <c r="G280" s="8"/>
      <c r="H280" s="8"/>
      <c r="L280" s="59"/>
      <c r="M280" s="59"/>
      <c r="P280" s="59"/>
      <c r="Q280" s="58"/>
    </row>
    <row r="281" spans="4:17" x14ac:dyDescent="0.35">
      <c r="D281" s="58"/>
      <c r="F281" s="59"/>
      <c r="G281" s="8"/>
      <c r="H281" s="8"/>
      <c r="L281" s="59"/>
      <c r="M281" s="59"/>
      <c r="P281" s="59"/>
      <c r="Q281" s="58"/>
    </row>
    <row r="282" spans="4:17" x14ac:dyDescent="0.35">
      <c r="D282" s="58"/>
      <c r="F282" s="59"/>
      <c r="G282" s="8"/>
      <c r="H282" s="8"/>
      <c r="L282" s="59"/>
      <c r="M282" s="59"/>
      <c r="P282" s="59"/>
      <c r="Q282" s="58"/>
    </row>
    <row r="283" spans="4:17" x14ac:dyDescent="0.35">
      <c r="D283" s="58"/>
      <c r="F283" s="59"/>
      <c r="G283" s="8"/>
      <c r="H283" s="8"/>
      <c r="L283" s="59"/>
      <c r="M283" s="59"/>
      <c r="P283" s="59"/>
      <c r="Q283" s="58"/>
    </row>
    <row r="284" spans="4:17" x14ac:dyDescent="0.35">
      <c r="D284" s="58"/>
      <c r="F284" s="59"/>
      <c r="G284" s="8"/>
      <c r="H284" s="8"/>
      <c r="L284" s="59"/>
      <c r="M284" s="59"/>
      <c r="P284" s="59"/>
      <c r="Q284" s="58"/>
    </row>
    <row r="285" spans="4:17" x14ac:dyDescent="0.35">
      <c r="D285" s="58"/>
      <c r="F285" s="59"/>
      <c r="G285" s="8"/>
      <c r="H285" s="8"/>
      <c r="L285" s="59"/>
      <c r="M285" s="59"/>
      <c r="P285" s="59"/>
      <c r="Q285" s="58"/>
    </row>
    <row r="286" spans="4:17" x14ac:dyDescent="0.35">
      <c r="D286" s="58"/>
      <c r="F286" s="59"/>
      <c r="G286" s="8"/>
      <c r="H286" s="8"/>
      <c r="L286" s="59"/>
      <c r="M286" s="59"/>
      <c r="P286" s="59"/>
      <c r="Q286" s="58"/>
    </row>
    <row r="287" spans="4:17" x14ac:dyDescent="0.35">
      <c r="D287" s="58"/>
      <c r="F287" s="59"/>
      <c r="G287" s="8"/>
      <c r="H287" s="8"/>
      <c r="L287" s="59"/>
      <c r="M287" s="59"/>
      <c r="P287" s="59"/>
      <c r="Q287" s="58"/>
    </row>
    <row r="288" spans="4:17" x14ac:dyDescent="0.35">
      <c r="D288" s="58"/>
      <c r="F288" s="59"/>
      <c r="G288" s="8"/>
      <c r="H288" s="8"/>
      <c r="L288" s="59"/>
      <c r="M288" s="59"/>
      <c r="P288" s="59"/>
      <c r="Q288" s="58"/>
    </row>
    <row r="289" spans="4:17" x14ac:dyDescent="0.35">
      <c r="D289" s="58"/>
      <c r="F289" s="59"/>
      <c r="G289" s="8"/>
      <c r="H289" s="8"/>
      <c r="L289" s="59"/>
      <c r="M289" s="59"/>
      <c r="P289" s="59"/>
      <c r="Q289" s="58"/>
    </row>
    <row r="290" spans="4:17" x14ac:dyDescent="0.35">
      <c r="D290" s="58"/>
      <c r="F290" s="59"/>
      <c r="G290" s="8"/>
      <c r="H290" s="8"/>
      <c r="L290" s="59"/>
      <c r="M290" s="59"/>
      <c r="P290" s="59"/>
      <c r="Q290" s="58"/>
    </row>
    <row r="291" spans="4:17" x14ac:dyDescent="0.35">
      <c r="D291" s="58"/>
      <c r="F291" s="59"/>
      <c r="G291" s="8"/>
      <c r="H291" s="8"/>
      <c r="L291" s="59"/>
      <c r="M291" s="59"/>
      <c r="P291" s="59"/>
      <c r="Q291" s="58"/>
    </row>
    <row r="292" spans="4:17" x14ac:dyDescent="0.35">
      <c r="D292" s="58"/>
      <c r="F292" s="59"/>
      <c r="G292" s="8"/>
      <c r="H292" s="8"/>
      <c r="L292" s="59"/>
      <c r="M292" s="59"/>
      <c r="P292" s="59"/>
      <c r="Q292" s="58"/>
    </row>
    <row r="293" spans="4:17" x14ac:dyDescent="0.35">
      <c r="D293" s="58"/>
      <c r="F293" s="59"/>
      <c r="G293" s="8"/>
      <c r="H293" s="8"/>
      <c r="L293" s="59"/>
      <c r="M293" s="59"/>
      <c r="P293" s="59"/>
      <c r="Q293" s="58"/>
    </row>
    <row r="294" spans="4:17" x14ac:dyDescent="0.35">
      <c r="D294" s="58"/>
      <c r="F294" s="59"/>
      <c r="G294" s="8"/>
      <c r="H294" s="8"/>
      <c r="L294" s="59"/>
      <c r="M294" s="59"/>
      <c r="P294" s="59"/>
      <c r="Q294" s="58"/>
    </row>
    <row r="295" spans="4:17" x14ac:dyDescent="0.35">
      <c r="D295" s="58"/>
      <c r="F295" s="59"/>
      <c r="G295" s="8"/>
      <c r="H295" s="8"/>
      <c r="L295" s="59"/>
      <c r="M295" s="59"/>
      <c r="P295" s="59"/>
      <c r="Q295" s="58"/>
    </row>
    <row r="296" spans="4:17" x14ac:dyDescent="0.35">
      <c r="D296" s="58"/>
      <c r="F296" s="59"/>
      <c r="G296" s="8"/>
      <c r="H296" s="8"/>
      <c r="L296" s="59"/>
      <c r="M296" s="59"/>
      <c r="P296" s="59"/>
      <c r="Q296" s="58"/>
    </row>
    <row r="297" spans="4:17" x14ac:dyDescent="0.35">
      <c r="D297" s="58"/>
      <c r="F297" s="59"/>
      <c r="G297" s="8"/>
      <c r="H297" s="8"/>
      <c r="L297" s="59"/>
      <c r="M297" s="59"/>
      <c r="P297" s="59"/>
      <c r="Q297" s="58"/>
    </row>
    <row r="298" spans="4:17" x14ac:dyDescent="0.35">
      <c r="D298" s="58"/>
      <c r="F298" s="59"/>
      <c r="G298" s="8"/>
      <c r="H298" s="8"/>
      <c r="L298" s="59"/>
      <c r="M298" s="59"/>
      <c r="P298" s="59"/>
      <c r="Q298" s="58"/>
    </row>
    <row r="299" spans="4:17" x14ac:dyDescent="0.35">
      <c r="D299" s="58"/>
      <c r="F299" s="59"/>
      <c r="G299" s="8"/>
      <c r="H299" s="8"/>
      <c r="L299" s="59"/>
      <c r="M299" s="59"/>
      <c r="P299" s="59"/>
      <c r="Q299" s="58"/>
    </row>
    <row r="300" spans="4:17" x14ac:dyDescent="0.35">
      <c r="D300" s="58"/>
      <c r="F300" s="59"/>
      <c r="G300" s="8"/>
      <c r="H300" s="8"/>
      <c r="L300" s="59"/>
      <c r="M300" s="59"/>
      <c r="P300" s="59"/>
      <c r="Q300" s="58"/>
    </row>
    <row r="301" spans="4:17" x14ac:dyDescent="0.35">
      <c r="D301" s="58"/>
      <c r="F301" s="59"/>
      <c r="G301" s="8"/>
      <c r="H301" s="8"/>
      <c r="L301" s="59"/>
      <c r="M301" s="59"/>
      <c r="P301" s="59"/>
      <c r="Q301" s="58"/>
    </row>
    <row r="302" spans="4:17" x14ac:dyDescent="0.35">
      <c r="D302" s="58"/>
      <c r="F302" s="59"/>
      <c r="G302" s="8"/>
      <c r="H302" s="8"/>
      <c r="L302" s="59"/>
      <c r="M302" s="59"/>
      <c r="P302" s="59"/>
      <c r="Q302" s="58"/>
    </row>
    <row r="303" spans="4:17" x14ac:dyDescent="0.35">
      <c r="D303" s="58"/>
      <c r="F303" s="59"/>
      <c r="G303" s="8"/>
      <c r="H303" s="8"/>
      <c r="L303" s="59"/>
      <c r="M303" s="59"/>
      <c r="P303" s="59"/>
      <c r="Q303" s="58"/>
    </row>
    <row r="304" spans="4:17" x14ac:dyDescent="0.35">
      <c r="D304" s="58"/>
      <c r="F304" s="59"/>
      <c r="G304" s="8"/>
      <c r="H304" s="8"/>
      <c r="L304" s="59"/>
      <c r="M304" s="59"/>
      <c r="P304" s="59"/>
      <c r="Q304" s="58"/>
    </row>
    <row r="305" spans="4:18" x14ac:dyDescent="0.35">
      <c r="D305" s="58"/>
      <c r="F305" s="59"/>
      <c r="G305" s="8"/>
      <c r="H305" s="8"/>
      <c r="L305" s="59"/>
      <c r="M305" s="59"/>
      <c r="P305" s="59"/>
      <c r="Q305" s="58"/>
    </row>
    <row r="306" spans="4:18" x14ac:dyDescent="0.35">
      <c r="D306" s="58"/>
      <c r="F306" s="59"/>
      <c r="G306" s="8"/>
      <c r="H306" s="8"/>
      <c r="L306" s="59"/>
      <c r="M306" s="59"/>
      <c r="P306" s="59"/>
      <c r="Q306" s="58"/>
    </row>
    <row r="307" spans="4:18" x14ac:dyDescent="0.35">
      <c r="D307" s="58"/>
      <c r="F307" s="59"/>
      <c r="G307" s="8"/>
      <c r="H307" s="8"/>
      <c r="L307" s="59"/>
      <c r="M307" s="59"/>
      <c r="P307" s="59"/>
      <c r="Q307" s="58"/>
    </row>
    <row r="308" spans="4:18" x14ac:dyDescent="0.35">
      <c r="D308" s="58"/>
      <c r="F308" s="59"/>
      <c r="G308" s="8"/>
      <c r="H308" s="8"/>
      <c r="L308" s="59"/>
      <c r="M308" s="59"/>
      <c r="P308" s="59"/>
      <c r="Q308" s="58"/>
    </row>
    <row r="309" spans="4:18" x14ac:dyDescent="0.35">
      <c r="M309" s="59"/>
      <c r="P309" s="59"/>
      <c r="R309" s="8"/>
    </row>
    <row r="310" spans="4:18" x14ac:dyDescent="0.35">
      <c r="M310" s="59"/>
      <c r="P310" s="59"/>
      <c r="R310" s="8"/>
    </row>
    <row r="311" spans="4:18" x14ac:dyDescent="0.35">
      <c r="M311" s="59"/>
      <c r="P311" s="59"/>
      <c r="R311" s="8"/>
    </row>
    <row r="312" spans="4:18" x14ac:dyDescent="0.35">
      <c r="M312" s="59"/>
      <c r="P312" s="59"/>
      <c r="R312" s="8"/>
    </row>
    <row r="313" spans="4:18" x14ac:dyDescent="0.35">
      <c r="M313" s="59"/>
      <c r="P313" s="59"/>
      <c r="R313" s="8"/>
    </row>
    <row r="314" spans="4:18" x14ac:dyDescent="0.35">
      <c r="M314" s="59"/>
      <c r="P314" s="59"/>
      <c r="R314" s="8"/>
    </row>
    <row r="315" spans="4:18" x14ac:dyDescent="0.35">
      <c r="M315" s="59"/>
      <c r="P315" s="59"/>
      <c r="R315" s="8"/>
    </row>
    <row r="316" spans="4:18" x14ac:dyDescent="0.35">
      <c r="M316" s="59"/>
      <c r="P316" s="59"/>
      <c r="R316" s="8"/>
    </row>
    <row r="317" spans="4:18" x14ac:dyDescent="0.35">
      <c r="M317" s="59"/>
      <c r="P317" s="59"/>
      <c r="R317" s="8"/>
    </row>
    <row r="318" spans="4:18" x14ac:dyDescent="0.35">
      <c r="M318" s="59"/>
      <c r="P318" s="59"/>
      <c r="R318" s="8"/>
    </row>
    <row r="319" spans="4:18" x14ac:dyDescent="0.35">
      <c r="M319" s="59"/>
      <c r="P319" s="59"/>
      <c r="R319" s="8"/>
    </row>
    <row r="320" spans="4:18" x14ac:dyDescent="0.35">
      <c r="M320" s="59"/>
      <c r="P320" s="59"/>
      <c r="R320" s="8"/>
    </row>
    <row r="321" spans="13:18" x14ac:dyDescent="0.35">
      <c r="M321" s="59"/>
      <c r="P321" s="59"/>
      <c r="R321" s="8"/>
    </row>
    <row r="322" spans="13:18" x14ac:dyDescent="0.35">
      <c r="M322" s="59"/>
      <c r="P322" s="59"/>
      <c r="R322" s="8"/>
    </row>
    <row r="323" spans="13:18" x14ac:dyDescent="0.35">
      <c r="M323" s="59"/>
      <c r="P323" s="59"/>
      <c r="R323" s="8"/>
    </row>
    <row r="324" spans="13:18" x14ac:dyDescent="0.35">
      <c r="M324" s="59"/>
      <c r="P324" s="59"/>
      <c r="R324" s="8"/>
    </row>
    <row r="325" spans="13:18" x14ac:dyDescent="0.35">
      <c r="M325" s="59"/>
      <c r="P325" s="59"/>
      <c r="R325" s="8"/>
    </row>
    <row r="326" spans="13:18" x14ac:dyDescent="0.35">
      <c r="M326" s="59"/>
      <c r="P326" s="59"/>
      <c r="R326" s="8"/>
    </row>
    <row r="327" spans="13:18" x14ac:dyDescent="0.35">
      <c r="M327" s="59"/>
      <c r="P327" s="59"/>
      <c r="R327" s="8"/>
    </row>
    <row r="328" spans="13:18" x14ac:dyDescent="0.35">
      <c r="M328" s="59"/>
      <c r="P328" s="59"/>
      <c r="R328" s="8"/>
    </row>
    <row r="329" spans="13:18" x14ac:dyDescent="0.35">
      <c r="M329" s="59"/>
      <c r="P329" s="59"/>
      <c r="R329" s="8"/>
    </row>
    <row r="330" spans="13:18" x14ac:dyDescent="0.35">
      <c r="M330" s="59"/>
      <c r="P330" s="59"/>
      <c r="R330" s="8"/>
    </row>
    <row r="331" spans="13:18" x14ac:dyDescent="0.35">
      <c r="M331" s="59"/>
      <c r="P331" s="59"/>
      <c r="R331" s="8"/>
    </row>
    <row r="332" spans="13:18" x14ac:dyDescent="0.35">
      <c r="M332" s="59"/>
      <c r="P332" s="59"/>
      <c r="R332" s="8"/>
    </row>
    <row r="333" spans="13:18" x14ac:dyDescent="0.35">
      <c r="M333" s="59"/>
      <c r="P333" s="59"/>
      <c r="R333" s="8"/>
    </row>
    <row r="334" spans="13:18" x14ac:dyDescent="0.35">
      <c r="M334" s="59"/>
      <c r="P334" s="59"/>
      <c r="R334" s="8"/>
    </row>
    <row r="335" spans="13:18" x14ac:dyDescent="0.35">
      <c r="M335" s="59"/>
      <c r="P335" s="59"/>
      <c r="R335" s="8"/>
    </row>
    <row r="336" spans="13:18" x14ac:dyDescent="0.35">
      <c r="M336" s="59"/>
      <c r="P336" s="59"/>
      <c r="R336" s="8"/>
    </row>
    <row r="337" spans="13:18" x14ac:dyDescent="0.35">
      <c r="M337" s="59"/>
      <c r="P337" s="59"/>
      <c r="R337" s="8"/>
    </row>
    <row r="338" spans="13:18" x14ac:dyDescent="0.35">
      <c r="M338" s="59"/>
      <c r="P338" s="59"/>
      <c r="R338" s="8"/>
    </row>
    <row r="339" spans="13:18" x14ac:dyDescent="0.35">
      <c r="M339" s="59"/>
      <c r="P339" s="59"/>
      <c r="R339" s="8"/>
    </row>
    <row r="340" spans="13:18" x14ac:dyDescent="0.35">
      <c r="M340" s="59"/>
      <c r="P340" s="59"/>
      <c r="R340" s="8"/>
    </row>
    <row r="341" spans="13:18" x14ac:dyDescent="0.35">
      <c r="M341" s="59"/>
      <c r="P341" s="59"/>
      <c r="R341" s="8"/>
    </row>
    <row r="342" spans="13:18" x14ac:dyDescent="0.35">
      <c r="M342" s="59"/>
      <c r="P342" s="59"/>
      <c r="R342" s="8"/>
    </row>
    <row r="343" spans="13:18" x14ac:dyDescent="0.35">
      <c r="M343" s="59"/>
      <c r="P343" s="59"/>
      <c r="R343" s="8"/>
    </row>
    <row r="344" spans="13:18" x14ac:dyDescent="0.35">
      <c r="M344" s="59"/>
      <c r="P344" s="59"/>
      <c r="R344" s="8"/>
    </row>
    <row r="345" spans="13:18" x14ac:dyDescent="0.35">
      <c r="M345" s="59"/>
      <c r="P345" s="59"/>
      <c r="R345" s="8"/>
    </row>
    <row r="346" spans="13:18" x14ac:dyDescent="0.35">
      <c r="M346" s="59"/>
      <c r="P346" s="59"/>
      <c r="R346" s="8"/>
    </row>
    <row r="347" spans="13:18" x14ac:dyDescent="0.35">
      <c r="M347" s="59"/>
      <c r="P347" s="59"/>
      <c r="R347" s="8"/>
    </row>
    <row r="348" spans="13:18" x14ac:dyDescent="0.35">
      <c r="M348" s="59"/>
      <c r="P348" s="59"/>
      <c r="R348" s="8"/>
    </row>
    <row r="349" spans="13:18" x14ac:dyDescent="0.35">
      <c r="M349" s="59"/>
      <c r="P349" s="59"/>
      <c r="R349" s="8"/>
    </row>
    <row r="350" spans="13:18" x14ac:dyDescent="0.35">
      <c r="M350" s="59"/>
      <c r="P350" s="59"/>
      <c r="R350" s="8"/>
    </row>
    <row r="351" spans="13:18" x14ac:dyDescent="0.35">
      <c r="M351" s="59"/>
      <c r="P351" s="59"/>
      <c r="R351" s="8"/>
    </row>
    <row r="352" spans="13:18" x14ac:dyDescent="0.35">
      <c r="M352" s="59"/>
      <c r="P352" s="59"/>
      <c r="R352" s="8"/>
    </row>
    <row r="353" spans="13:18" x14ac:dyDescent="0.35">
      <c r="M353" s="59"/>
      <c r="P353" s="59"/>
      <c r="R353" s="8"/>
    </row>
    <row r="354" spans="13:18" x14ac:dyDescent="0.35">
      <c r="M354" s="59"/>
      <c r="P354" s="59"/>
      <c r="R354" s="8"/>
    </row>
    <row r="355" spans="13:18" x14ac:dyDescent="0.35">
      <c r="M355" s="59"/>
      <c r="P355" s="59"/>
      <c r="R355" s="8"/>
    </row>
    <row r="356" spans="13:18" x14ac:dyDescent="0.35">
      <c r="M356" s="59"/>
      <c r="P356" s="59"/>
      <c r="R356" s="8"/>
    </row>
    <row r="357" spans="13:18" x14ac:dyDescent="0.35">
      <c r="M357" s="59"/>
      <c r="P357" s="59"/>
      <c r="R357" s="8"/>
    </row>
    <row r="358" spans="13:18" x14ac:dyDescent="0.35">
      <c r="M358" s="59"/>
      <c r="P358" s="59"/>
      <c r="R358" s="8"/>
    </row>
    <row r="359" spans="13:18" x14ac:dyDescent="0.35">
      <c r="M359" s="59"/>
      <c r="P359" s="59"/>
      <c r="R359" s="8"/>
    </row>
    <row r="360" spans="13:18" x14ac:dyDescent="0.35">
      <c r="M360" s="59"/>
      <c r="P360" s="59"/>
      <c r="R360" s="8"/>
    </row>
    <row r="361" spans="13:18" x14ac:dyDescent="0.35">
      <c r="M361" s="59"/>
      <c r="P361" s="59"/>
      <c r="R361" s="8"/>
    </row>
    <row r="362" spans="13:18" x14ac:dyDescent="0.35">
      <c r="M362" s="59"/>
      <c r="P362" s="59"/>
      <c r="R362" s="8"/>
    </row>
    <row r="363" spans="13:18" x14ac:dyDescent="0.35">
      <c r="M363" s="59"/>
      <c r="P363" s="59"/>
      <c r="R363" s="8"/>
    </row>
    <row r="364" spans="13:18" x14ac:dyDescent="0.35">
      <c r="M364" s="59"/>
      <c r="P364" s="59"/>
      <c r="R364" s="8"/>
    </row>
    <row r="365" spans="13:18" x14ac:dyDescent="0.35">
      <c r="M365" s="59"/>
      <c r="P365" s="59"/>
      <c r="R365" s="8"/>
    </row>
    <row r="366" spans="13:18" x14ac:dyDescent="0.35">
      <c r="M366" s="59"/>
      <c r="P366" s="59"/>
      <c r="R366" s="8"/>
    </row>
    <row r="367" spans="13:18" x14ac:dyDescent="0.35">
      <c r="M367" s="59"/>
      <c r="P367" s="59"/>
      <c r="R367" s="8"/>
    </row>
    <row r="368" spans="13:18" x14ac:dyDescent="0.35">
      <c r="M368" s="59"/>
      <c r="P368" s="59"/>
      <c r="R368" s="8"/>
    </row>
    <row r="369" spans="13:18" x14ac:dyDescent="0.35">
      <c r="M369" s="59"/>
      <c r="P369" s="59"/>
      <c r="R369" s="8"/>
    </row>
    <row r="370" spans="13:18" x14ac:dyDescent="0.35">
      <c r="M370" s="59"/>
      <c r="P370" s="59"/>
      <c r="R370" s="8"/>
    </row>
    <row r="371" spans="13:18" x14ac:dyDescent="0.35">
      <c r="M371" s="59"/>
      <c r="P371" s="59"/>
      <c r="R371" s="8"/>
    </row>
    <row r="372" spans="13:18" x14ac:dyDescent="0.35">
      <c r="M372" s="59"/>
      <c r="P372" s="59"/>
      <c r="R372" s="8"/>
    </row>
    <row r="373" spans="13:18" x14ac:dyDescent="0.35">
      <c r="M373" s="59"/>
      <c r="P373" s="59"/>
      <c r="R373" s="8"/>
    </row>
    <row r="374" spans="13:18" x14ac:dyDescent="0.35">
      <c r="M374" s="59"/>
      <c r="P374" s="59"/>
      <c r="R374" s="8"/>
    </row>
    <row r="375" spans="13:18" x14ac:dyDescent="0.35">
      <c r="M375" s="59"/>
      <c r="P375" s="59"/>
      <c r="R375" s="8"/>
    </row>
    <row r="376" spans="13:18" x14ac:dyDescent="0.35">
      <c r="M376" s="59"/>
      <c r="P376" s="59"/>
      <c r="R376" s="8"/>
    </row>
    <row r="377" spans="13:18" x14ac:dyDescent="0.35">
      <c r="M377" s="59"/>
      <c r="P377" s="59"/>
      <c r="R377" s="8"/>
    </row>
    <row r="378" spans="13:18" x14ac:dyDescent="0.35">
      <c r="M378" s="59"/>
      <c r="P378" s="59"/>
      <c r="R378" s="8"/>
    </row>
    <row r="379" spans="13:18" x14ac:dyDescent="0.35">
      <c r="M379" s="59"/>
      <c r="P379" s="59"/>
      <c r="R379" s="8"/>
    </row>
    <row r="380" spans="13:18" x14ac:dyDescent="0.35">
      <c r="M380" s="59"/>
      <c r="P380" s="59"/>
      <c r="R380" s="8"/>
    </row>
    <row r="381" spans="13:18" x14ac:dyDescent="0.35">
      <c r="M381" s="59"/>
      <c r="P381" s="59"/>
      <c r="R381" s="8"/>
    </row>
    <row r="382" spans="13:18" x14ac:dyDescent="0.35">
      <c r="M382" s="59"/>
      <c r="P382" s="59"/>
      <c r="R382" s="8"/>
    </row>
    <row r="383" spans="13:18" x14ac:dyDescent="0.35">
      <c r="M383" s="59"/>
      <c r="P383" s="59"/>
      <c r="R383" s="8"/>
    </row>
    <row r="384" spans="13:18" x14ac:dyDescent="0.35">
      <c r="M384" s="59"/>
      <c r="P384" s="59"/>
      <c r="R384" s="8"/>
    </row>
    <row r="385" spans="13:18" x14ac:dyDescent="0.35">
      <c r="M385" s="59"/>
      <c r="P385" s="59"/>
      <c r="R385" s="8"/>
    </row>
    <row r="386" spans="13:18" x14ac:dyDescent="0.35">
      <c r="M386" s="59"/>
      <c r="P386" s="59"/>
      <c r="R386" s="8"/>
    </row>
    <row r="387" spans="13:18" x14ac:dyDescent="0.35">
      <c r="M387" s="59"/>
      <c r="P387" s="59"/>
      <c r="R387" s="8"/>
    </row>
    <row r="388" spans="13:18" x14ac:dyDescent="0.35">
      <c r="M388" s="59"/>
      <c r="P388" s="59"/>
      <c r="R388" s="8"/>
    </row>
    <row r="389" spans="13:18" x14ac:dyDescent="0.35">
      <c r="M389" s="59"/>
      <c r="P389" s="59"/>
      <c r="R389" s="8"/>
    </row>
    <row r="390" spans="13:18" x14ac:dyDescent="0.35">
      <c r="M390" s="59"/>
      <c r="P390" s="59"/>
      <c r="R390" s="8"/>
    </row>
    <row r="391" spans="13:18" x14ac:dyDescent="0.35">
      <c r="M391" s="59"/>
      <c r="P391" s="59"/>
      <c r="R391" s="8"/>
    </row>
    <row r="392" spans="13:18" x14ac:dyDescent="0.35">
      <c r="M392" s="59"/>
      <c r="P392" s="59"/>
      <c r="R392" s="8"/>
    </row>
    <row r="393" spans="13:18" x14ac:dyDescent="0.35">
      <c r="M393" s="59"/>
      <c r="P393" s="59"/>
      <c r="R393" s="8"/>
    </row>
    <row r="394" spans="13:18" x14ac:dyDescent="0.35">
      <c r="M394" s="59"/>
      <c r="P394" s="59"/>
      <c r="R394" s="8"/>
    </row>
    <row r="395" spans="13:18" x14ac:dyDescent="0.35">
      <c r="M395" s="59"/>
      <c r="P395" s="59"/>
      <c r="R395" s="8"/>
    </row>
    <row r="396" spans="13:18" x14ac:dyDescent="0.35">
      <c r="M396" s="59"/>
      <c r="P396" s="59"/>
      <c r="R396" s="8"/>
    </row>
    <row r="397" spans="13:18" x14ac:dyDescent="0.35">
      <c r="M397" s="59"/>
      <c r="P397" s="59"/>
      <c r="R397" s="8"/>
    </row>
    <row r="398" spans="13:18" x14ac:dyDescent="0.35">
      <c r="M398" s="59"/>
      <c r="P398" s="59"/>
      <c r="R398" s="8"/>
    </row>
    <row r="399" spans="13:18" x14ac:dyDescent="0.35">
      <c r="M399" s="59"/>
      <c r="P399" s="59"/>
      <c r="R399" s="8"/>
    </row>
    <row r="400" spans="13:18" x14ac:dyDescent="0.35">
      <c r="M400" s="59"/>
      <c r="P400" s="59"/>
      <c r="R400" s="8"/>
    </row>
    <row r="401" spans="13:18" x14ac:dyDescent="0.35">
      <c r="M401" s="59"/>
      <c r="P401" s="59"/>
      <c r="R401" s="8"/>
    </row>
    <row r="402" spans="13:18" x14ac:dyDescent="0.35">
      <c r="M402" s="59"/>
      <c r="P402" s="59"/>
      <c r="R402" s="8"/>
    </row>
    <row r="403" spans="13:18" x14ac:dyDescent="0.35">
      <c r="M403" s="59"/>
      <c r="P403" s="59"/>
      <c r="R403" s="8"/>
    </row>
    <row r="404" spans="13:18" x14ac:dyDescent="0.35">
      <c r="M404" s="59"/>
      <c r="P404" s="59"/>
      <c r="R404" s="8"/>
    </row>
    <row r="405" spans="13:18" x14ac:dyDescent="0.35">
      <c r="M405" s="59"/>
      <c r="P405" s="59"/>
      <c r="R405" s="8"/>
    </row>
    <row r="406" spans="13:18" x14ac:dyDescent="0.35">
      <c r="M406" s="59"/>
      <c r="P406" s="59"/>
      <c r="R406" s="8"/>
    </row>
    <row r="407" spans="13:18" x14ac:dyDescent="0.35">
      <c r="M407" s="59"/>
      <c r="P407" s="59"/>
      <c r="R407" s="8"/>
    </row>
    <row r="408" spans="13:18" x14ac:dyDescent="0.35">
      <c r="M408" s="59"/>
      <c r="P408" s="59"/>
      <c r="R408" s="8"/>
    </row>
    <row r="409" spans="13:18" x14ac:dyDescent="0.35">
      <c r="M409" s="59"/>
      <c r="P409" s="59"/>
      <c r="R409" s="8"/>
    </row>
    <row r="410" spans="13:18" x14ac:dyDescent="0.35">
      <c r="M410" s="59"/>
      <c r="P410" s="59"/>
      <c r="R410" s="8"/>
    </row>
    <row r="411" spans="13:18" x14ac:dyDescent="0.35">
      <c r="M411" s="59"/>
      <c r="P411" s="59"/>
      <c r="R411" s="8"/>
    </row>
    <row r="412" spans="13:18" x14ac:dyDescent="0.35">
      <c r="M412" s="59"/>
      <c r="P412" s="59"/>
      <c r="R412" s="8"/>
    </row>
    <row r="413" spans="13:18" x14ac:dyDescent="0.35">
      <c r="M413" s="59"/>
      <c r="P413" s="59"/>
      <c r="R413" s="8"/>
    </row>
    <row r="414" spans="13:18" x14ac:dyDescent="0.35">
      <c r="M414" s="59"/>
      <c r="P414" s="59"/>
      <c r="R414" s="8"/>
    </row>
    <row r="415" spans="13:18" x14ac:dyDescent="0.35">
      <c r="M415" s="59"/>
      <c r="P415" s="59"/>
      <c r="R415" s="8"/>
    </row>
    <row r="416" spans="13:18" x14ac:dyDescent="0.35">
      <c r="M416" s="59"/>
      <c r="P416" s="59"/>
      <c r="R416" s="8"/>
    </row>
    <row r="417" spans="13:18" x14ac:dyDescent="0.35">
      <c r="M417" s="59"/>
      <c r="P417" s="59"/>
      <c r="R417" s="8"/>
    </row>
    <row r="418" spans="13:18" x14ac:dyDescent="0.35">
      <c r="M418" s="59"/>
      <c r="P418" s="59"/>
      <c r="R418" s="8"/>
    </row>
    <row r="419" spans="13:18" x14ac:dyDescent="0.35">
      <c r="M419" s="59"/>
      <c r="P419" s="59"/>
      <c r="R419" s="8"/>
    </row>
    <row r="420" spans="13:18" x14ac:dyDescent="0.35">
      <c r="M420" s="59"/>
      <c r="P420" s="59"/>
      <c r="R420" s="8"/>
    </row>
    <row r="421" spans="13:18" x14ac:dyDescent="0.35">
      <c r="M421" s="59"/>
      <c r="P421" s="59"/>
      <c r="R421" s="8"/>
    </row>
    <row r="422" spans="13:18" x14ac:dyDescent="0.35">
      <c r="M422" s="59"/>
      <c r="P422" s="59"/>
      <c r="R422" s="8"/>
    </row>
    <row r="423" spans="13:18" x14ac:dyDescent="0.35">
      <c r="M423" s="59"/>
      <c r="P423" s="59"/>
      <c r="R423" s="8"/>
    </row>
    <row r="424" spans="13:18" x14ac:dyDescent="0.35">
      <c r="M424" s="59"/>
      <c r="P424" s="59"/>
      <c r="R424" s="8"/>
    </row>
    <row r="425" spans="13:18" x14ac:dyDescent="0.35">
      <c r="M425" s="59"/>
      <c r="P425" s="59"/>
      <c r="R425" s="8"/>
    </row>
    <row r="426" spans="13:18" x14ac:dyDescent="0.35">
      <c r="M426" s="59"/>
      <c r="P426" s="59"/>
      <c r="R426" s="8"/>
    </row>
    <row r="427" spans="13:18" x14ac:dyDescent="0.35">
      <c r="M427" s="59"/>
      <c r="P427" s="59"/>
      <c r="R427" s="8"/>
    </row>
    <row r="428" spans="13:18" x14ac:dyDescent="0.35">
      <c r="M428" s="59"/>
      <c r="P428" s="59"/>
      <c r="R428" s="8"/>
    </row>
    <row r="429" spans="13:18" x14ac:dyDescent="0.35">
      <c r="M429" s="59"/>
      <c r="P429" s="59"/>
      <c r="R429" s="8"/>
    </row>
    <row r="430" spans="13:18" x14ac:dyDescent="0.35">
      <c r="M430" s="59"/>
      <c r="P430" s="59"/>
      <c r="R430" s="8"/>
    </row>
    <row r="431" spans="13:18" x14ac:dyDescent="0.35">
      <c r="M431" s="59"/>
      <c r="P431" s="59"/>
      <c r="R431" s="8"/>
    </row>
    <row r="432" spans="13:18" x14ac:dyDescent="0.35">
      <c r="M432" s="59"/>
      <c r="P432" s="59"/>
      <c r="R432" s="8"/>
    </row>
    <row r="433" spans="13:18" x14ac:dyDescent="0.35">
      <c r="M433" s="59"/>
      <c r="P433" s="59"/>
      <c r="R433" s="8"/>
    </row>
    <row r="434" spans="13:18" x14ac:dyDescent="0.35">
      <c r="M434" s="59"/>
      <c r="P434" s="59"/>
      <c r="R434" s="8"/>
    </row>
    <row r="435" spans="13:18" x14ac:dyDescent="0.35">
      <c r="M435" s="59"/>
      <c r="P435" s="59"/>
      <c r="R435" s="8"/>
    </row>
    <row r="436" spans="13:18" x14ac:dyDescent="0.35">
      <c r="M436" s="59"/>
      <c r="P436" s="59"/>
      <c r="R436" s="8"/>
    </row>
    <row r="437" spans="13:18" x14ac:dyDescent="0.35">
      <c r="M437" s="59"/>
      <c r="P437" s="59"/>
      <c r="R437" s="8"/>
    </row>
    <row r="438" spans="13:18" x14ac:dyDescent="0.35">
      <c r="M438" s="59"/>
      <c r="P438" s="59"/>
      <c r="R438" s="8"/>
    </row>
    <row r="439" spans="13:18" x14ac:dyDescent="0.35">
      <c r="M439" s="59"/>
      <c r="P439" s="59"/>
      <c r="R439" s="8"/>
    </row>
    <row r="440" spans="13:18" x14ac:dyDescent="0.35">
      <c r="M440" s="59"/>
      <c r="P440" s="59"/>
      <c r="R440" s="8"/>
    </row>
    <row r="441" spans="13:18" x14ac:dyDescent="0.35">
      <c r="M441" s="59"/>
      <c r="P441" s="59"/>
      <c r="R441" s="8"/>
    </row>
    <row r="442" spans="13:18" x14ac:dyDescent="0.35">
      <c r="M442" s="59"/>
      <c r="P442" s="59"/>
      <c r="R442" s="8"/>
    </row>
    <row r="443" spans="13:18" x14ac:dyDescent="0.35">
      <c r="M443" s="59"/>
      <c r="P443" s="59"/>
      <c r="R443" s="8"/>
    </row>
    <row r="444" spans="13:18" x14ac:dyDescent="0.35">
      <c r="M444" s="59"/>
      <c r="P444" s="59"/>
      <c r="R444" s="8"/>
    </row>
    <row r="445" spans="13:18" x14ac:dyDescent="0.35">
      <c r="M445" s="59"/>
      <c r="P445" s="59"/>
      <c r="R445" s="8"/>
    </row>
    <row r="446" spans="13:18" x14ac:dyDescent="0.35">
      <c r="M446" s="59"/>
      <c r="P446" s="59"/>
      <c r="R446" s="8"/>
    </row>
    <row r="447" spans="13:18" x14ac:dyDescent="0.35">
      <c r="M447" s="59"/>
      <c r="P447" s="59"/>
      <c r="R447" s="8"/>
    </row>
    <row r="448" spans="13:18" x14ac:dyDescent="0.35">
      <c r="M448" s="59"/>
      <c r="P448" s="59"/>
      <c r="R448" s="8"/>
    </row>
    <row r="449" spans="13:18" x14ac:dyDescent="0.35">
      <c r="M449" s="59"/>
      <c r="P449" s="59"/>
      <c r="R449" s="8"/>
    </row>
    <row r="450" spans="13:18" x14ac:dyDescent="0.35">
      <c r="M450" s="59"/>
      <c r="P450" s="59"/>
      <c r="R450" s="8"/>
    </row>
    <row r="451" spans="13:18" x14ac:dyDescent="0.35">
      <c r="M451" s="59"/>
      <c r="P451" s="59"/>
      <c r="R451" s="8"/>
    </row>
    <row r="452" spans="13:18" x14ac:dyDescent="0.35">
      <c r="M452" s="59"/>
      <c r="P452" s="59"/>
      <c r="R452" s="8"/>
    </row>
    <row r="453" spans="13:18" x14ac:dyDescent="0.35">
      <c r="M453" s="59"/>
      <c r="P453" s="59"/>
      <c r="R453" s="8"/>
    </row>
    <row r="454" spans="13:18" x14ac:dyDescent="0.35">
      <c r="M454" s="59"/>
      <c r="P454" s="59"/>
      <c r="R454" s="8"/>
    </row>
    <row r="455" spans="13:18" x14ac:dyDescent="0.35">
      <c r="M455" s="59"/>
      <c r="P455" s="59"/>
      <c r="R455" s="8"/>
    </row>
    <row r="456" spans="13:18" x14ac:dyDescent="0.35">
      <c r="M456" s="59"/>
      <c r="P456" s="59"/>
      <c r="R456" s="8"/>
    </row>
    <row r="457" spans="13:18" x14ac:dyDescent="0.35">
      <c r="M457" s="59"/>
      <c r="P457" s="59"/>
      <c r="R457" s="8"/>
    </row>
    <row r="458" spans="13:18" x14ac:dyDescent="0.35">
      <c r="M458" s="59"/>
      <c r="P458" s="59"/>
      <c r="R458" s="8"/>
    </row>
    <row r="459" spans="13:18" x14ac:dyDescent="0.35">
      <c r="M459" s="59"/>
      <c r="P459" s="59"/>
      <c r="R459" s="8"/>
    </row>
    <row r="460" spans="13:18" x14ac:dyDescent="0.35">
      <c r="M460" s="59"/>
      <c r="P460" s="59"/>
      <c r="R460" s="8"/>
    </row>
    <row r="461" spans="13:18" x14ac:dyDescent="0.35">
      <c r="M461" s="59"/>
      <c r="P461" s="59"/>
      <c r="R461" s="8"/>
    </row>
  </sheetData>
  <mergeCells count="5">
    <mergeCell ref="L2:O2"/>
    <mergeCell ref="L3:O3"/>
    <mergeCell ref="I1:O1"/>
    <mergeCell ref="A242:D242"/>
    <mergeCell ref="A240:D240"/>
  </mergeCells>
  <phoneticPr fontId="37" type="noConversion"/>
  <hyperlinks>
    <hyperlink ref="L2" r:id="rId1" xr:uid="{BE4F643B-0451-4A79-831A-B8F46B49188A}"/>
  </hyperlinks>
  <printOptions horizontalCentered="1" verticalCentered="1"/>
  <pageMargins left="0.7" right="0.7" top="0.75" bottom="0.75" header="0.3" footer="0.3"/>
  <pageSetup scale="15" orientation="portrait" r:id="rId2"/>
  <rowBreaks count="1" manualBreakCount="1">
    <brk id="129" max="16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11A8853B-4679-42B7-BA61-4E633E18368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Detailed Estimate</vt:lpstr>
      <vt:lpstr>'Detailed Estimate'!Print_Area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ESTIMATORR</dc:creator>
  <cp:lastModifiedBy>HP</cp:lastModifiedBy>
  <cp:lastPrinted>2022-12-07T12:25:09Z</cp:lastPrinted>
  <dcterms:created xsi:type="dcterms:W3CDTF">2004-05-05T14:08:18Z</dcterms:created>
  <dcterms:modified xsi:type="dcterms:W3CDTF">2023-08-05T15:24:25Z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{11A8853B-4679-42B7-BA61-4E633E18368A}</vt:lpwstr>
  </property>
</Properties>
</file>