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66A06332-87DB-4DD8-B808-903B18DC97F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Estimate'!$E$1:$E$209</definedName>
    <definedName name="_xlnm.Print_Area" localSheetId="1">'Detailed Estimate'!$A$1:$Q$178</definedName>
    <definedName name="_xlnm.Print_Area" localSheetId="0">SUMMARY!$A$1:$G$18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0" l="1"/>
  <c r="A13" i="20"/>
  <c r="A14" i="20"/>
  <c r="A15" i="20"/>
  <c r="A16" i="20"/>
  <c r="A20" i="20"/>
  <c r="A23" i="20"/>
  <c r="A24" i="20"/>
  <c r="A25" i="20"/>
  <c r="A29" i="20"/>
  <c r="A30" i="20"/>
  <c r="A31" i="20"/>
  <c r="A33" i="20"/>
  <c r="A34" i="20"/>
  <c r="A35" i="20"/>
  <c r="A36" i="20"/>
  <c r="A37" i="20"/>
  <c r="A38" i="20"/>
  <c r="A39" i="20"/>
  <c r="A43" i="20"/>
  <c r="A44" i="20"/>
  <c r="A45" i="20"/>
  <c r="A49" i="20"/>
  <c r="A50" i="20"/>
  <c r="A51" i="20"/>
  <c r="A53" i="20"/>
  <c r="A54" i="20"/>
  <c r="A55" i="20"/>
  <c r="A71" i="20"/>
  <c r="A72" i="20"/>
  <c r="A73" i="20"/>
  <c r="A76" i="20"/>
  <c r="A77" i="20"/>
  <c r="A81" i="20"/>
  <c r="A82" i="20"/>
  <c r="A104" i="20"/>
  <c r="A105" i="20"/>
  <c r="A107" i="20"/>
  <c r="A108" i="20"/>
  <c r="A109" i="20"/>
  <c r="A113" i="20"/>
  <c r="A114" i="20"/>
  <c r="A115" i="20"/>
  <c r="A116" i="20"/>
  <c r="A117" i="20"/>
  <c r="A118" i="20"/>
  <c r="A119" i="20"/>
  <c r="A121" i="20"/>
  <c r="A122" i="20"/>
  <c r="A123" i="20"/>
  <c r="A125" i="20"/>
  <c r="A126" i="20"/>
  <c r="A127" i="20"/>
  <c r="A130" i="20"/>
  <c r="A131" i="20"/>
  <c r="A132" i="20"/>
  <c r="A133" i="20"/>
  <c r="A134" i="20"/>
  <c r="A138" i="20"/>
  <c r="A139" i="20"/>
  <c r="A140" i="20"/>
  <c r="A142" i="20"/>
  <c r="A143" i="20"/>
  <c r="A144" i="20"/>
  <c r="A147" i="20"/>
  <c r="A148" i="20"/>
  <c r="A149" i="20"/>
  <c r="A150" i="20"/>
  <c r="A151" i="20"/>
  <c r="A154" i="20"/>
  <c r="A155" i="20"/>
  <c r="A156" i="20"/>
  <c r="A158" i="20"/>
  <c r="A159" i="20"/>
  <c r="A160" i="20"/>
  <c r="A175" i="20"/>
  <c r="P114" i="20"/>
  <c r="P34" i="20"/>
  <c r="P13" i="20"/>
  <c r="H19" i="20"/>
  <c r="K19" i="20" s="1"/>
  <c r="O19" i="20" l="1"/>
  <c r="M19" i="20"/>
  <c r="N106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0" i="20"/>
  <c r="N79" i="20"/>
  <c r="N78" i="20"/>
  <c r="N67" i="20"/>
  <c r="N68" i="20"/>
  <c r="F61" i="20"/>
  <c r="N141" i="20"/>
  <c r="N146" i="20"/>
  <c r="N129" i="20"/>
  <c r="N128" i="20"/>
  <c r="N153" i="20"/>
  <c r="N152" i="20"/>
  <c r="N157" i="20"/>
  <c r="N174" i="20"/>
  <c r="N170" i="20"/>
  <c r="N172" i="20"/>
  <c r="N171" i="20"/>
  <c r="N168" i="20"/>
  <c r="N167" i="20"/>
  <c r="N166" i="20"/>
  <c r="N165" i="20"/>
  <c r="N164" i="20"/>
  <c r="N163" i="20"/>
  <c r="N162" i="20"/>
  <c r="N173" i="20"/>
  <c r="N161" i="20"/>
  <c r="N124" i="20"/>
  <c r="N120" i="20"/>
  <c r="N112" i="20"/>
  <c r="N110" i="20"/>
  <c r="N75" i="20"/>
  <c r="F57" i="20"/>
  <c r="N169" i="20" l="1"/>
  <c r="N70" i="20" l="1"/>
  <c r="H106" i="20" l="1"/>
  <c r="O106" i="20" s="1"/>
  <c r="H103" i="20"/>
  <c r="O103" i="20" s="1"/>
  <c r="H102" i="20"/>
  <c r="K102" i="20" s="1"/>
  <c r="H101" i="20"/>
  <c r="O101" i="20" s="1"/>
  <c r="H100" i="20"/>
  <c r="O100" i="20" s="1"/>
  <c r="H99" i="20"/>
  <c r="O99" i="20" s="1"/>
  <c r="H98" i="20"/>
  <c r="K98" i="20" s="1"/>
  <c r="H97" i="20"/>
  <c r="O97" i="20" s="1"/>
  <c r="H96" i="20"/>
  <c r="O96" i="20" s="1"/>
  <c r="H95" i="20"/>
  <c r="K95" i="20" s="1"/>
  <c r="H94" i="20"/>
  <c r="K94" i="20" s="1"/>
  <c r="H93" i="20"/>
  <c r="O93" i="20" s="1"/>
  <c r="H92" i="20"/>
  <c r="O92" i="20" s="1"/>
  <c r="H91" i="20"/>
  <c r="M91" i="20" s="1"/>
  <c r="H90" i="20"/>
  <c r="K90" i="20" s="1"/>
  <c r="H89" i="20"/>
  <c r="O89" i="20" s="1"/>
  <c r="H88" i="20"/>
  <c r="O88" i="20" s="1"/>
  <c r="H87" i="20"/>
  <c r="O87" i="20" s="1"/>
  <c r="H86" i="20"/>
  <c r="K86" i="20" s="1"/>
  <c r="H85" i="20"/>
  <c r="O85" i="20" s="1"/>
  <c r="H84" i="20"/>
  <c r="O84" i="20" s="1"/>
  <c r="H83" i="20"/>
  <c r="O83" i="20" s="1"/>
  <c r="H80" i="20"/>
  <c r="O80" i="20" s="1"/>
  <c r="H79" i="20"/>
  <c r="O79" i="20" s="1"/>
  <c r="H78" i="20"/>
  <c r="O78" i="20" s="1"/>
  <c r="K99" i="20" l="1"/>
  <c r="O102" i="20"/>
  <c r="M95" i="20"/>
  <c r="O95" i="20"/>
  <c r="M102" i="20"/>
  <c r="O86" i="20"/>
  <c r="M98" i="20"/>
  <c r="K92" i="20"/>
  <c r="K83" i="20"/>
  <c r="K103" i="20"/>
  <c r="K84" i="20"/>
  <c r="K91" i="20"/>
  <c r="O91" i="20"/>
  <c r="O98" i="20"/>
  <c r="M86" i="20"/>
  <c r="M83" i="20"/>
  <c r="K96" i="20"/>
  <c r="K78" i="20"/>
  <c r="M99" i="20"/>
  <c r="O90" i="20"/>
  <c r="M78" i="20"/>
  <c r="K87" i="20"/>
  <c r="M87" i="20"/>
  <c r="M94" i="20"/>
  <c r="M90" i="20"/>
  <c r="O94" i="20"/>
  <c r="K100" i="20"/>
  <c r="K79" i="20"/>
  <c r="M103" i="20"/>
  <c r="K88" i="20"/>
  <c r="M84" i="20"/>
  <c r="K85" i="20"/>
  <c r="M88" i="20"/>
  <c r="K89" i="20"/>
  <c r="M92" i="20"/>
  <c r="K93" i="20"/>
  <c r="M96" i="20"/>
  <c r="K97" i="20"/>
  <c r="M100" i="20"/>
  <c r="K101" i="20"/>
  <c r="K106" i="20"/>
  <c r="M79" i="20"/>
  <c r="K80" i="20"/>
  <c r="M80" i="20"/>
  <c r="M85" i="20"/>
  <c r="M89" i="20"/>
  <c r="M93" i="20"/>
  <c r="M97" i="20"/>
  <c r="M101" i="20"/>
  <c r="M106" i="20"/>
  <c r="F66" i="20" l="1"/>
  <c r="H66" i="20" s="1"/>
  <c r="K66" i="20" s="1"/>
  <c r="H145" i="20"/>
  <c r="H137" i="20"/>
  <c r="H136" i="20"/>
  <c r="H146" i="20"/>
  <c r="H141" i="20"/>
  <c r="K141" i="20" s="1"/>
  <c r="H135" i="20"/>
  <c r="H165" i="20"/>
  <c r="H164" i="20"/>
  <c r="H163" i="20"/>
  <c r="H162" i="20"/>
  <c r="H70" i="20"/>
  <c r="H69" i="20"/>
  <c r="H68" i="20"/>
  <c r="O68" i="20" s="1"/>
  <c r="H67" i="20"/>
  <c r="O67" i="20" s="1"/>
  <c r="H60" i="20"/>
  <c r="H59" i="20"/>
  <c r="H58" i="20"/>
  <c r="H57" i="20"/>
  <c r="F48" i="20"/>
  <c r="F47" i="20"/>
  <c r="F42" i="20"/>
  <c r="F41" i="20"/>
  <c r="F32" i="20"/>
  <c r="K135" i="20" l="1"/>
  <c r="M135" i="20"/>
  <c r="O136" i="20"/>
  <c r="K136" i="20"/>
  <c r="M136" i="20"/>
  <c r="O58" i="20"/>
  <c r="M58" i="20"/>
  <c r="K58" i="20"/>
  <c r="O145" i="20"/>
  <c r="M145" i="20"/>
  <c r="K145" i="20"/>
  <c r="O59" i="20"/>
  <c r="K59" i="20"/>
  <c r="O164" i="20"/>
  <c r="M164" i="20"/>
  <c r="K164" i="20"/>
  <c r="O162" i="20"/>
  <c r="M162" i="20"/>
  <c r="K162" i="20"/>
  <c r="O60" i="20"/>
  <c r="K60" i="20"/>
  <c r="M60" i="20"/>
  <c r="O69" i="20"/>
  <c r="M69" i="20"/>
  <c r="K69" i="20"/>
  <c r="O70" i="20"/>
  <c r="M70" i="20"/>
  <c r="K70" i="20"/>
  <c r="O163" i="20"/>
  <c r="M163" i="20"/>
  <c r="K163" i="20"/>
  <c r="O165" i="20"/>
  <c r="M165" i="20"/>
  <c r="K165" i="20"/>
  <c r="O146" i="20"/>
  <c r="K146" i="20"/>
  <c r="O137" i="20"/>
  <c r="M137" i="20"/>
  <c r="K137" i="20"/>
  <c r="O57" i="20"/>
  <c r="K57" i="20"/>
  <c r="M57" i="20"/>
  <c r="M141" i="20"/>
  <c r="O135" i="20"/>
  <c r="O141" i="20"/>
  <c r="M146" i="20"/>
  <c r="K67" i="20"/>
  <c r="M67" i="20"/>
  <c r="M66" i="20"/>
  <c r="O66" i="20"/>
  <c r="K68" i="20"/>
  <c r="M68" i="20"/>
  <c r="M59" i="20"/>
  <c r="H129" i="20" l="1"/>
  <c r="K129" i="20" s="1"/>
  <c r="H63" i="20"/>
  <c r="H62" i="20"/>
  <c r="H74" i="20"/>
  <c r="K74" i="20" l="1"/>
  <c r="M74" i="20"/>
  <c r="O62" i="20"/>
  <c r="M62" i="20"/>
  <c r="K62" i="20"/>
  <c r="O63" i="20"/>
  <c r="K63" i="20"/>
  <c r="M129" i="20"/>
  <c r="O129" i="20"/>
  <c r="O74" i="20"/>
  <c r="M63" i="20"/>
  <c r="H22" i="20" l="1"/>
  <c r="O22" i="20" s="1"/>
  <c r="H18" i="20"/>
  <c r="O18" i="20" s="1"/>
  <c r="H168" i="20"/>
  <c r="H167" i="20"/>
  <c r="H166" i="20"/>
  <c r="H157" i="20"/>
  <c r="H153" i="20"/>
  <c r="H173" i="20"/>
  <c r="H172" i="20"/>
  <c r="O172" i="20" s="1"/>
  <c r="H171" i="20"/>
  <c r="K171" i="20" s="1"/>
  <c r="H170" i="20"/>
  <c r="H169" i="20"/>
  <c r="H161" i="20"/>
  <c r="H152" i="20"/>
  <c r="H124" i="20"/>
  <c r="H61" i="20"/>
  <c r="K61" i="20" s="1"/>
  <c r="H52" i="20"/>
  <c r="H42" i="20"/>
  <c r="O169" i="20" l="1"/>
  <c r="M169" i="20"/>
  <c r="K169" i="20"/>
  <c r="O161" i="20"/>
  <c r="M161" i="20"/>
  <c r="K161" i="20"/>
  <c r="O170" i="20"/>
  <c r="M170" i="20"/>
  <c r="K170" i="20"/>
  <c r="O173" i="20"/>
  <c r="M173" i="20"/>
  <c r="K173" i="20"/>
  <c r="O153" i="20"/>
  <c r="M153" i="20"/>
  <c r="K153" i="20"/>
  <c r="O124" i="20"/>
  <c r="M124" i="20"/>
  <c r="K124" i="20"/>
  <c r="O152" i="20"/>
  <c r="M152" i="20"/>
  <c r="K152" i="20"/>
  <c r="O157" i="20"/>
  <c r="M157" i="20"/>
  <c r="K157" i="20"/>
  <c r="M166" i="20"/>
  <c r="K166" i="20"/>
  <c r="O167" i="20"/>
  <c r="M167" i="20"/>
  <c r="K167" i="20"/>
  <c r="O168" i="20"/>
  <c r="M168" i="20"/>
  <c r="K168" i="20"/>
  <c r="O42" i="20"/>
  <c r="M42" i="20"/>
  <c r="K42" i="20"/>
  <c r="O52" i="20"/>
  <c r="K52" i="20"/>
  <c r="M52" i="20"/>
  <c r="K22" i="20"/>
  <c r="M22" i="20"/>
  <c r="K18" i="20"/>
  <c r="M18" i="20"/>
  <c r="O166" i="20"/>
  <c r="M171" i="20"/>
  <c r="K172" i="20"/>
  <c r="O171" i="20"/>
  <c r="M172" i="20"/>
  <c r="H174" i="20" l="1"/>
  <c r="H75" i="20"/>
  <c r="O75" i="20" l="1"/>
  <c r="M75" i="20"/>
  <c r="K75" i="20"/>
  <c r="O174" i="20"/>
  <c r="K174" i="20"/>
  <c r="M174" i="20"/>
  <c r="H111" i="20" l="1"/>
  <c r="H41" i="20"/>
  <c r="H32" i="20"/>
  <c r="H28" i="20"/>
  <c r="O28" i="20" s="1"/>
  <c r="H27" i="20"/>
  <c r="O27" i="20" s="1"/>
  <c r="H26" i="20"/>
  <c r="O26" i="20" s="1"/>
  <c r="O32" i="20" l="1"/>
  <c r="K32" i="20"/>
  <c r="M32" i="20"/>
  <c r="O41" i="20"/>
  <c r="K41" i="20"/>
  <c r="M41" i="20"/>
  <c r="O111" i="20"/>
  <c r="M111" i="20"/>
  <c r="K111" i="20"/>
  <c r="M27" i="20"/>
  <c r="K28" i="20"/>
  <c r="K27" i="20"/>
  <c r="M28" i="20"/>
  <c r="K26" i="20"/>
  <c r="M26" i="20"/>
  <c r="A9" i="21"/>
  <c r="H21" i="20"/>
  <c r="O21" i="20" s="1"/>
  <c r="H17" i="20"/>
  <c r="O17" i="20" s="1"/>
  <c r="K21" i="20" l="1"/>
  <c r="K17" i="20"/>
  <c r="M21" i="20"/>
  <c r="M17" i="20"/>
  <c r="D7" i="21" l="1"/>
  <c r="H128" i="20" l="1"/>
  <c r="H120" i="20"/>
  <c r="H112" i="20"/>
  <c r="H110" i="20"/>
  <c r="H65" i="20"/>
  <c r="H64" i="20"/>
  <c r="H56" i="20"/>
  <c r="H48" i="20"/>
  <c r="H47" i="20"/>
  <c r="H46" i="20"/>
  <c r="H40" i="20"/>
  <c r="K64" i="20" l="1"/>
  <c r="M64" i="20"/>
  <c r="K65" i="20"/>
  <c r="M65" i="20"/>
  <c r="M110" i="20"/>
  <c r="K110" i="20"/>
  <c r="K112" i="20"/>
  <c r="M112" i="20"/>
  <c r="M120" i="20"/>
  <c r="K120" i="20"/>
  <c r="M128" i="20"/>
  <c r="K128" i="20"/>
  <c r="K40" i="20"/>
  <c r="M40" i="20"/>
  <c r="K46" i="20"/>
  <c r="M46" i="20"/>
  <c r="K47" i="20"/>
  <c r="M47" i="20"/>
  <c r="K48" i="20"/>
  <c r="M48" i="20"/>
  <c r="K56" i="20"/>
  <c r="M56" i="20"/>
  <c r="O40" i="20"/>
  <c r="O56" i="20"/>
  <c r="M61" i="20"/>
  <c r="O61" i="20"/>
  <c r="O112" i="20"/>
  <c r="O120" i="20"/>
  <c r="O48" i="20"/>
  <c r="O110" i="20"/>
  <c r="O46" i="20"/>
  <c r="O64" i="20"/>
  <c r="O47" i="20"/>
  <c r="O65" i="20"/>
  <c r="O128" i="20"/>
  <c r="D9" i="21" l="1"/>
  <c r="D8" i="21"/>
  <c r="H11" i="20" l="1"/>
  <c r="H10" i="20"/>
  <c r="O11" i="20" l="1"/>
  <c r="O10" i="20"/>
  <c r="A8" i="21" l="1"/>
  <c r="A7" i="21"/>
  <c r="A9" i="20" l="1"/>
  <c r="A10" i="20" l="1"/>
  <c r="A11" i="20" s="1"/>
  <c r="H9" i="20"/>
  <c r="O9" i="20" s="1"/>
  <c r="P7" i="20" s="1"/>
  <c r="A17" i="20" l="1"/>
  <c r="D6" i="21"/>
  <c r="O176" i="20"/>
  <c r="A16" i="21"/>
  <c r="A15" i="21"/>
  <c r="A10" i="21"/>
  <c r="A18" i="20" l="1"/>
  <c r="A19" i="20" s="1"/>
  <c r="A21" i="20" s="1"/>
  <c r="D11" i="21"/>
  <c r="D12" i="21" s="1"/>
  <c r="D13" i="21" s="1"/>
  <c r="O177" i="20"/>
  <c r="A22" i="20" l="1"/>
  <c r="A26" i="20" s="1"/>
  <c r="O178" i="20"/>
  <c r="P176" i="20" s="1"/>
  <c r="A27" i="20" l="1"/>
  <c r="A28" i="20" s="1"/>
  <c r="A32" i="20" s="1"/>
  <c r="A40" i="20" s="1"/>
  <c r="A41" i="20" s="1"/>
  <c r="P177" i="20"/>
  <c r="P178" i="20" s="1"/>
  <c r="A42" i="20" l="1"/>
  <c r="A46" i="20" s="1"/>
  <c r="A47" i="20" s="1"/>
  <c r="A48" i="20" l="1"/>
  <c r="A52" i="20" s="1"/>
  <c r="A56" i="20" l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4" i="20" s="1"/>
  <c r="A75" i="20" s="1"/>
  <c r="A78" i="20" s="1"/>
  <c r="A79" i="20" s="1"/>
  <c r="A80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6" i="20" s="1"/>
  <c r="A110" i="20" s="1"/>
  <c r="A111" i="20" s="1"/>
  <c r="A112" i="20" s="1"/>
  <c r="A120" i="20" s="1"/>
  <c r="A124" i="20" s="1"/>
  <c r="A128" i="20" s="1"/>
  <c r="A129" i="20" s="1"/>
  <c r="A135" i="20" s="1"/>
  <c r="A136" i="20" s="1"/>
  <c r="A137" i="20" s="1"/>
  <c r="A141" i="20" s="1"/>
  <c r="A145" i="20" s="1"/>
  <c r="A146" i="20" s="1"/>
  <c r="A152" i="20" s="1"/>
  <c r="A153" i="20" s="1"/>
  <c r="A157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</calcChain>
</file>

<file path=xl/sharedStrings.xml><?xml version="1.0" encoding="utf-8"?>
<sst xmlns="http://schemas.openxmlformats.org/spreadsheetml/2006/main" count="429" uniqueCount="169">
  <si>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</si>
  <si>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</si>
  <si>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</si>
  <si>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</si>
  <si>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</si>
  <si>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</si>
  <si>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</si>
  <si>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</si>
  <si>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</si>
  <si>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</si>
  <si>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</si>
  <si>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</si>
  <si>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</si>
  <si>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</si>
  <si>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</si>
  <si>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</si>
  <si>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</si>
  <si>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</si>
  <si>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</si>
  <si>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</si>
  <si>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</si>
  <si>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</si>
  <si>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</si>
  <si>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</si>
  <si>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</si>
  <si>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SF</t>
  </si>
  <si>
    <t>LF</t>
  </si>
  <si>
    <t>UNIT LABOR COST</t>
  </si>
  <si>
    <t>TOTAL LABOR COST</t>
  </si>
  <si>
    <t>UNIT MATERIAL COST</t>
  </si>
  <si>
    <t>TOTAL MATERIAL COST</t>
  </si>
  <si>
    <t>EA</t>
  </si>
  <si>
    <t>CY</t>
  </si>
  <si>
    <t>EARTHWORKS</t>
  </si>
  <si>
    <t>EXTERIOR IMPROVEMENTS</t>
  </si>
  <si>
    <t>DIV.31</t>
  </si>
  <si>
    <t>DIV.32</t>
  </si>
  <si>
    <t>REFERENCE SHEET</t>
  </si>
  <si>
    <t>DETAIL SHEET</t>
  </si>
  <si>
    <t>Allowances</t>
  </si>
  <si>
    <t>Mobilization</t>
  </si>
  <si>
    <t>LBS</t>
  </si>
  <si>
    <t>DIV. 32</t>
  </si>
  <si>
    <t>CIVIL WORKS</t>
  </si>
  <si>
    <t>SITE MISC. ITEMS</t>
  </si>
  <si>
    <t>LANDSCAPE</t>
  </si>
  <si>
    <t>EROSION CONTROL</t>
  </si>
  <si>
    <t>DIV. 33</t>
  </si>
  <si>
    <t>UTILITIES</t>
  </si>
  <si>
    <t>STORM ITEMS</t>
  </si>
  <si>
    <t>STORM PIPES</t>
  </si>
  <si>
    <t>STORM BENDS</t>
  </si>
  <si>
    <t>STORM MISC. ITEMS</t>
  </si>
  <si>
    <t>DIV. 31</t>
  </si>
  <si>
    <t>EXCAVATION &amp; BACKFILL</t>
  </si>
  <si>
    <t>Excavation (Utilities)</t>
  </si>
  <si>
    <t>Backfill (Utilities)</t>
  </si>
  <si>
    <t>DIV.33</t>
  </si>
  <si>
    <t>GRADING</t>
  </si>
  <si>
    <t xml:space="preserve">Cut Within Building </t>
  </si>
  <si>
    <t xml:space="preserve">Cut Outside Building </t>
  </si>
  <si>
    <t>SOIL EXPORTED</t>
  </si>
  <si>
    <t>Exported Soil</t>
  </si>
  <si>
    <t>CONCRETE DRIVEWAY</t>
  </si>
  <si>
    <t>CONCRETE CURBS</t>
  </si>
  <si>
    <t>Stabilized Construction Entrance</t>
  </si>
  <si>
    <t>IRRIGATION ITEMS</t>
  </si>
  <si>
    <t>IRRIGATION PIPES</t>
  </si>
  <si>
    <t>IRRIGATION PIPES SLEEVE</t>
  </si>
  <si>
    <t>IRRIGATION MISC. ITEMS</t>
  </si>
  <si>
    <t>1" Brass Shut Off Valve</t>
  </si>
  <si>
    <t>Irrigation Controller</t>
  </si>
  <si>
    <t>Excavation (Irrigation Pipes)</t>
  </si>
  <si>
    <t>Backfill (Irrigation Pipes)</t>
  </si>
  <si>
    <t xml:space="preserve">Fill </t>
  </si>
  <si>
    <t>4" PVC Wye Bend</t>
  </si>
  <si>
    <t>Rain Sensor</t>
  </si>
  <si>
    <t>C-1</t>
  </si>
  <si>
    <t>C-2</t>
  </si>
  <si>
    <t>L-2</t>
  </si>
  <si>
    <t>4" Concrete Driveway</t>
  </si>
  <si>
    <t>#4 Bars @ 18" O.C. Each Way</t>
  </si>
  <si>
    <t>4" Class II Aggregate Base Rock</t>
  </si>
  <si>
    <t>12" Class II Aggregate Base Rock</t>
  </si>
  <si>
    <t>#4 Bars @ 16" O.C. Each Way</t>
  </si>
  <si>
    <t>4" Thick Concrete (Class A) - 3500 PSI</t>
  </si>
  <si>
    <t>CONCRETE WALKWAYS / HARDSCAPE</t>
  </si>
  <si>
    <t>(8 "X8") Concrete Curbs</t>
  </si>
  <si>
    <t>36" Deep Concrete Landing</t>
  </si>
  <si>
    <t>6' Courtyard Wood Fence</t>
  </si>
  <si>
    <t>6' High Wooden Fence</t>
  </si>
  <si>
    <t>Planter</t>
  </si>
  <si>
    <t xml:space="preserve">New SPA </t>
  </si>
  <si>
    <t>Wooden Decking</t>
  </si>
  <si>
    <t>Mixed Gravel</t>
  </si>
  <si>
    <t>Turf</t>
  </si>
  <si>
    <t>SPA Water Feature</t>
  </si>
  <si>
    <t>Feature Wall</t>
  </si>
  <si>
    <t>Mail Box</t>
  </si>
  <si>
    <t>(3'X6') Fence Gate</t>
  </si>
  <si>
    <t>Gas Fire Pit , Size: (2'-6"X6')</t>
  </si>
  <si>
    <t>Concrete Washout , Size: (4'-9"X9')</t>
  </si>
  <si>
    <t>4" Dia PVC Storm Drain Pipe</t>
  </si>
  <si>
    <t>(2'X2') Sump Pump</t>
  </si>
  <si>
    <t>1" SCH 40 PVC Pressure Line</t>
  </si>
  <si>
    <t>1/2" Or 3/4" PE Drip Tubing w/ Compression Fittings</t>
  </si>
  <si>
    <t>Hunter , HC-100-Flow , Irrigation Flow Meter - Install Below Grade In Valve/Meter Box</t>
  </si>
  <si>
    <t>Rain Bird , HV Series , 1" Master Shut Off Valve - Install Below Grade In Valve/Meter Box</t>
  </si>
  <si>
    <t>Hunter , MP-1000-90,210 w/ Pros-06-PRD40-CV, MP Rotor w/ 6" Pop Up &amp; Drain Check Valve</t>
  </si>
  <si>
    <t>Rain Bird , XCZ-075-PRF-SERIES , 3/4" Control Zone Kit For Drip Irrigation</t>
  </si>
  <si>
    <t>5 Gal Plant Emitter</t>
  </si>
  <si>
    <t>15 Gal Plant Or 24" Box Tree Emitter</t>
  </si>
  <si>
    <t>Hunter , WR-Clik , Wireless Rain Clik</t>
  </si>
  <si>
    <t>3/4" Automation Flush Valve At Ends Of Drip Irrigation PE Tubing</t>
  </si>
  <si>
    <t>1" 90 Degree PVC Bend</t>
  </si>
  <si>
    <t>UTILITIES ITEMS</t>
  </si>
  <si>
    <t>4" Dia PVC Sewer Pipe</t>
  </si>
  <si>
    <t>24" Wide Joint Trench (Electric, Phone &amp; Cable)</t>
  </si>
  <si>
    <t>2" Dia Water Line</t>
  </si>
  <si>
    <t>UTILITIES PIPES</t>
  </si>
  <si>
    <t>2" Wye Bend</t>
  </si>
  <si>
    <t>6" Dia Sanitary Sewer Cleanout</t>
  </si>
  <si>
    <t>New Backwater Valve</t>
  </si>
  <si>
    <t>Excavation (Driveways &amp; Walkways)</t>
  </si>
  <si>
    <t>C-3</t>
  </si>
  <si>
    <t>L-1</t>
  </si>
  <si>
    <t>A-1.0</t>
  </si>
  <si>
    <t>L-8</t>
  </si>
  <si>
    <t>L-2.0</t>
  </si>
  <si>
    <t>4" Concrete Pad - For HVAC Equipment's</t>
  </si>
  <si>
    <t>Underground SPA Utility</t>
  </si>
  <si>
    <t>Porcelain Tiles Finish At Covered Patio</t>
  </si>
  <si>
    <t>Recycle / Trash / Compost</t>
  </si>
  <si>
    <t>Fiber Roll</t>
  </si>
  <si>
    <t>8" Area Drain , Christy V1 w/ V1-71C C.I Grate</t>
  </si>
  <si>
    <t>Irrigation Pipe Wire Sleeve</t>
  </si>
  <si>
    <t>Febco , LF - 825YA 3/4" Reduced Pressure Backflow Preventer</t>
  </si>
  <si>
    <t>Hunter , HC-100-Flow , Pro-HC WIFI- 12 Station Outdoor Hydra wise Controller</t>
  </si>
  <si>
    <t>TREES</t>
  </si>
  <si>
    <t>L1.1</t>
  </si>
  <si>
    <t>Ap - Carol Bork Japanese Maple, Size: 24" Box, Water Usage Medium</t>
  </si>
  <si>
    <t>Ec - Champagne Edible Loquat, Size: 15 Gallon, Water Usage Medium</t>
  </si>
  <si>
    <t>Oe - Olive, Size: 24" Box, Water Usage Low</t>
  </si>
  <si>
    <t>SHRUBS &amp; PERENNIALS</t>
  </si>
  <si>
    <t>Al - Pri'Lcess Series Peruvian Lily, Size: 1 Gallon, Water Usage Low</t>
  </si>
  <si>
    <t>Am - Meyer's Asparagus Fern, Size: 5 Gallon, Water Usage Medium</t>
  </si>
  <si>
    <t>Cdl - Design A Line Droceno , Size: 5 Gallon, Water Usage Low Medium</t>
  </si>
  <si>
    <t>Co - Dwarf Orange, Size: 5 Gallon 5 Gallon, Water Usage Low Medium</t>
  </si>
  <si>
    <t>Cl - No Common Nome, Size: 5 Gallon 5 Gallon, Water Usage Medium</t>
  </si>
  <si>
    <t>Cm - Hybrid Yellow Koffr Luy, Size: 5 Gallon 5 Gallon, Water Usage Medium</t>
  </si>
  <si>
    <t>Dv - W11Ae Variegated Fortnight Liy, Size: 5 Gallon, Water Usage Low</t>
  </si>
  <si>
    <t>Fg - Elijah Blue Common Fescue, Size: 1 Gallon, Water Usage Low</t>
  </si>
  <si>
    <t>Hm - Japanese Forest Gross, Size: 1 Gallon, Water Usage Medium</t>
  </si>
  <si>
    <t>Hs - Gunea Gallond Vine, Size: 5 Gallon, Water Usage Low</t>
  </si>
  <si>
    <t>Hy - Ookleor Hydrangea, Size: 5 Gallon, Water Usage Medium</t>
  </si>
  <si>
    <t>Lee - Fmge Flower Vine W/ Trellis, Size: 5 Gallon, Water Usage Low</t>
  </si>
  <si>
    <t>Lcp - Purple Pixie Fmge Flower, Size: 5 Gallon, Water Usage Low</t>
  </si>
  <si>
    <t>Lit - Lime Tutt Mal Rush, Size: 5 Gallon, Water Usage Low</t>
  </si>
  <si>
    <t>Lp - Seo Lavender, Size: 5 Gallon, Water Usage Low</t>
  </si>
  <si>
    <t>Lv'R - Regal mist Deer Gross, Size: 5 Gallon, Water Usage Low</t>
  </si>
  <si>
    <t>Ng - Gulf Stream Heavenly Bamboo, Size: 5 Gallon, Water Usage Low</t>
  </si>
  <si>
    <t>Pt - Kohuhu, Size: 15Gallon, Water Usage Medium</t>
  </si>
  <si>
    <t>Ru - Yeddo Howl horn, Size: 5 Gallon, Water Usage Low</t>
  </si>
  <si>
    <t>Rl - , Size: 5 Gallon, Water Usage Medium</t>
  </si>
  <si>
    <t>R2 - , Size: 5 Gallon, Water Usage Medium</t>
  </si>
  <si>
    <t>LAWN ALTERNATIVES</t>
  </si>
  <si>
    <t>Kuronio (sod)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</si>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</sst>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9"/>
      <color theme="0"/>
      <name val="Verdana"/>
      <family val="2"/>
    </font>
    <font>
      <b/>
      <sz val="16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1" fillId="0" borderId="0" applyNumberFormat="0" applyFill="0" applyBorder="0" applyAlignment="0" applyProtection="0"/>
  </cellStyleXfs>
  <cellXfs count="108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7" fillId="25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44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3" fillId="0" borderId="14" xfId="0" applyFont="1" applyBorder="1"/>
    <xf numFmtId="0" fontId="28" fillId="26" borderId="0" xfId="0" applyFont="1" applyFill="1" applyAlignment="1">
      <alignment horizontal="center" vertical="center"/>
    </xf>
    <xf numFmtId="0" fontId="28" fillId="26" borderId="0" xfId="0" applyFont="1" applyFill="1" applyAlignment="1">
      <alignment vertical="center" wrapText="1"/>
    </xf>
    <xf numFmtId="0" fontId="33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33" fillId="24" borderId="0" xfId="0" applyFont="1" applyFill="1" applyAlignment="1">
      <alignment vertical="center"/>
    </xf>
    <xf numFmtId="0" fontId="28" fillId="24" borderId="0" xfId="0" applyFont="1" applyFill="1" applyAlignment="1">
      <alignment horizontal="justify" vertical="center" wrapText="1"/>
    </xf>
    <xf numFmtId="41" fontId="0" fillId="0" borderId="0" xfId="0" applyNumberFormat="1" applyAlignment="1">
      <alignment vertical="center"/>
    </xf>
    <xf numFmtId="41" fontId="33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28" fillId="27" borderId="0" xfId="0" applyFont="1" applyFill="1" applyAlignment="1">
      <alignment horizontal="center" vertical="center"/>
    </xf>
    <xf numFmtId="0" fontId="28" fillId="27" borderId="0" xfId="0" applyFont="1" applyFill="1" applyAlignment="1">
      <alignment vertical="center" wrapText="1"/>
    </xf>
    <xf numFmtId="166" fontId="33" fillId="0" borderId="0" xfId="100" applyNumberFormat="1" applyFont="1" applyAlignment="1">
      <alignment vertical="center"/>
    </xf>
    <xf numFmtId="44" fontId="33" fillId="0" borderId="0" xfId="100" applyNumberFormat="1" applyFont="1" applyAlignment="1">
      <alignment horizontal="center" vertical="center"/>
    </xf>
    <xf numFmtId="166" fontId="33" fillId="0" borderId="0" xfId="74" applyNumberFormat="1" applyFont="1" applyAlignment="1">
      <alignment vertical="center"/>
    </xf>
    <xf numFmtId="44" fontId="33" fillId="0" borderId="0" xfId="74" applyNumberFormat="1" applyFont="1" applyAlignment="1">
      <alignment horizontal="center"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165" fontId="33" fillId="0" borderId="0" xfId="100" applyNumberFormat="1" applyFont="1" applyAlignment="1">
      <alignment vertical="center"/>
    </xf>
    <xf numFmtId="0" fontId="39" fillId="0" borderId="0" xfId="100" applyFont="1" applyAlignment="1">
      <alignment vertical="center"/>
    </xf>
    <xf numFmtId="0" fontId="29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2" fontId="34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1" fontId="33" fillId="0" borderId="26" xfId="0" applyNumberFormat="1" applyFont="1" applyBorder="1" applyAlignment="1">
      <alignment horizontal="center"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41" fillId="0" borderId="0" xfId="101" applyBorder="1" applyAlignment="1">
      <alignment vertical="top"/>
    </xf>
    <xf numFmtId="0" fontId="42" fillId="0" borderId="0" xfId="101" applyFont="1" applyBorder="1" applyAlignment="1">
      <alignment vertical="top"/>
    </xf>
    <xf numFmtId="0" fontId="27" fillId="0" borderId="19" xfId="0" applyFont="1" applyBorder="1" applyAlignment="1">
      <alignment vertical="center"/>
    </xf>
    <xf numFmtId="167" fontId="43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1" fontId="27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2" fontId="45" fillId="28" borderId="27" xfId="91" applyNumberFormat="1" applyFont="1" applyFill="1" applyBorder="1" applyAlignment="1">
      <alignment horizontal="center" vertical="center"/>
    </xf>
    <xf numFmtId="2" fontId="45" fillId="28" borderId="27" xfId="91" applyNumberFormat="1" applyFont="1" applyFill="1" applyBorder="1" applyAlignment="1">
      <alignment horizontal="center" vertical="center" wrapText="1"/>
    </xf>
    <xf numFmtId="0" fontId="31" fillId="29" borderId="13" xfId="0" applyFont="1" applyFill="1" applyBorder="1" applyAlignment="1">
      <alignment horizontal="center" vertical="center"/>
    </xf>
    <xf numFmtId="0" fontId="28" fillId="29" borderId="11" xfId="0" applyFont="1" applyFill="1" applyBorder="1" applyAlignment="1">
      <alignment horizontal="center" vertical="center"/>
    </xf>
    <xf numFmtId="0" fontId="28" fillId="29" borderId="11" xfId="0" applyFont="1" applyFill="1" applyBorder="1" applyAlignment="1">
      <alignment vertical="center"/>
    </xf>
    <xf numFmtId="41" fontId="33" fillId="29" borderId="11" xfId="0" applyNumberFormat="1" applyFont="1" applyFill="1" applyBorder="1" applyAlignment="1">
      <alignment vertical="center"/>
    </xf>
    <xf numFmtId="0" fontId="33" fillId="29" borderId="11" xfId="0" applyFont="1" applyFill="1" applyBorder="1" applyAlignment="1">
      <alignment vertical="center"/>
    </xf>
    <xf numFmtId="165" fontId="31" fillId="29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227069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060DF2-B2A5-4334-B91D-52A50E20C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296636</xdr:colOff>
      <xdr:row>3</xdr:row>
      <xdr:rowOff>103591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76BDB-FD17-49AF-9BEB-7899FAC5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="85" zoomScaleSheetLayoutView="85" workbookViewId="0">
      <selection activeCell="C15" sqref="C15"/>
    </sheetView>
  </sheetViews>
  <sheetFormatPr defaultColWidth="8.921875" defaultRowHeight="15.5" x14ac:dyDescent="0.35"/>
  <cols>
    <col min="1" max="1" width="6.15234375" style="21" customWidth="1"/>
    <col min="2" max="2" width="21.3828125" style="5" customWidth="1"/>
    <col min="3" max="3" width="43.07421875" style="5" customWidth="1"/>
    <col min="4" max="4" width="14.15234375" style="9" customWidth="1"/>
    <col min="5" max="6" width="16.07421875" style="5" customWidth="1"/>
    <col min="7" max="7" width="18" style="18" customWidth="1"/>
    <col min="8" max="16384" width="8.921875" style="5"/>
  </cols>
  <sheetData>
    <row r="1" spans="1:12" ht="33" customHeight="1" x14ac:dyDescent="0.35">
      <c r="A1" s="17"/>
      <c r="B1" s="45"/>
      <c r="C1" s="69"/>
      <c r="D1" s="35"/>
      <c r="E1" s="103" t="s">
        <v>168</v>
      </c>
      <c r="F1" s="103"/>
      <c r="G1" s="103"/>
      <c r="H1" s="103"/>
      <c r="I1" s="44"/>
      <c r="J1" s="44"/>
      <c r="K1" s="44"/>
      <c r="L1" s="44"/>
    </row>
    <row r="2" spans="1:12" ht="38.25" customHeight="1" x14ac:dyDescent="0.35">
      <c r="A2" s="22"/>
      <c r="B2" s="45"/>
      <c r="C2" s="69"/>
      <c r="D2" s="35"/>
      <c r="E2" s="107">
        <v>2392442502</v>
      </c>
      <c r="F2" s="107"/>
      <c r="G2" s="107"/>
      <c r="H2" s="107"/>
      <c r="I2" s="44"/>
      <c r="J2" s="44"/>
      <c r="K2" s="44"/>
      <c r="L2" s="43"/>
    </row>
    <row r="3" spans="1:12" ht="36.5" customHeight="1" thickBot="1" x14ac:dyDescent="0.4">
      <c r="A3" s="22"/>
      <c r="D3" s="35"/>
      <c r="E3" s="102"/>
      <c r="F3" s="102"/>
      <c r="G3" s="102"/>
      <c r="H3" s="46"/>
      <c r="I3" s="46"/>
      <c r="J3" s="46"/>
      <c r="K3" s="46"/>
      <c r="L3" s="46"/>
    </row>
    <row r="4" spans="1:12" x14ac:dyDescent="0.35">
      <c r="A4" s="94"/>
      <c r="B4" s="94" t="s">
        <v>15</v>
      </c>
      <c r="C4" s="94" t="s">
        <v>0</v>
      </c>
      <c r="D4" s="94" t="s">
        <v>16</v>
      </c>
      <c r="E4" s="94" t="s">
        <v>17</v>
      </c>
      <c r="F4" s="94"/>
      <c r="G4" s="94"/>
    </row>
    <row r="5" spans="1:12" s="9" customFormat="1" ht="14.5" x14ac:dyDescent="0.35">
      <c r="A5" s="19"/>
      <c r="G5" s="26"/>
    </row>
    <row r="6" spans="1:12" s="9" customFormat="1" ht="14.5" x14ac:dyDescent="0.35">
      <c r="A6" s="19"/>
      <c r="B6" s="27" t="s">
        <v>18</v>
      </c>
      <c r="C6" s="9" t="s">
        <v>19</v>
      </c>
      <c r="D6" s="28">
        <f>'Detailed Estimate'!P7</f>
        <v>26000</v>
      </c>
      <c r="E6" s="1"/>
      <c r="F6" s="6"/>
      <c r="G6" s="29"/>
    </row>
    <row r="7" spans="1:12" s="9" customFormat="1" ht="14.5" x14ac:dyDescent="0.35">
      <c r="A7" s="19" t="str">
        <f>IF(G7&lt;&gt;"",1+MAX($A$1:A6),"")</f>
        <v/>
      </c>
      <c r="B7" s="27" t="s">
        <v>35</v>
      </c>
      <c r="C7" s="9" t="s">
        <v>33</v>
      </c>
      <c r="D7" s="30">
        <f>'Detailed Estimate'!P13</f>
        <v>18975</v>
      </c>
      <c r="G7" s="26"/>
    </row>
    <row r="8" spans="1:12" s="9" customFormat="1" ht="14.5" x14ac:dyDescent="0.35">
      <c r="A8" s="19" t="str">
        <f>IF(G8&lt;&gt;"",1+MAX($A$1:A7),"")</f>
        <v/>
      </c>
      <c r="B8" s="27" t="s">
        <v>36</v>
      </c>
      <c r="C8" s="9" t="s">
        <v>34</v>
      </c>
      <c r="D8" s="30">
        <f>'Detailed Estimate'!P34</f>
        <v>148363.73745141024</v>
      </c>
      <c r="G8" s="26"/>
    </row>
    <row r="9" spans="1:12" s="9" customFormat="1" ht="14.5" x14ac:dyDescent="0.35">
      <c r="A9" s="19" t="str">
        <f>IF(G9&lt;&gt;"",1+MAX($A$1:A8),"")</f>
        <v/>
      </c>
      <c r="B9" s="27" t="s">
        <v>57</v>
      </c>
      <c r="C9" s="9" t="s">
        <v>48</v>
      </c>
      <c r="D9" s="30">
        <f>'Detailed Estimate'!P114</f>
        <v>41487.331810000003</v>
      </c>
      <c r="G9" s="26"/>
    </row>
    <row r="10" spans="1:12" s="9" customFormat="1" ht="14.5" x14ac:dyDescent="0.35">
      <c r="A10" s="19" t="str">
        <f>IF(G10&lt;&gt;"",1+MAX($A$1:A6),"")</f>
        <v/>
      </c>
      <c r="D10" s="30"/>
      <c r="G10" s="26"/>
    </row>
    <row r="11" spans="1:12" s="9" customFormat="1" ht="14.5" x14ac:dyDescent="0.35">
      <c r="A11" s="19"/>
      <c r="C11" s="31" t="s">
        <v>20</v>
      </c>
      <c r="D11" s="32">
        <f>SUM(D6:D10)</f>
        <v>234826.06926141024</v>
      </c>
      <c r="G11" s="26"/>
    </row>
    <row r="12" spans="1:12" s="9" customFormat="1" ht="14.5" x14ac:dyDescent="0.35">
      <c r="A12" s="19"/>
      <c r="C12" s="31" t="s">
        <v>21</v>
      </c>
      <c r="D12" s="32">
        <f>0.25*D11</f>
        <v>58706.517315352561</v>
      </c>
      <c r="G12" s="26"/>
    </row>
    <row r="13" spans="1:12" x14ac:dyDescent="0.35">
      <c r="A13" s="23"/>
      <c r="C13" s="31" t="s">
        <v>8</v>
      </c>
      <c r="D13" s="32">
        <f>SUM(D11:D12)</f>
        <v>293532.58657676278</v>
      </c>
      <c r="G13" s="26"/>
    </row>
    <row r="14" spans="1:12" s="9" customFormat="1" x14ac:dyDescent="0.35">
      <c r="A14" s="23"/>
      <c r="B14" s="5"/>
      <c r="C14" s="5"/>
      <c r="D14" s="5"/>
      <c r="E14" s="5"/>
      <c r="F14" s="5"/>
      <c r="G14" s="26"/>
    </row>
    <row r="15" spans="1:12" x14ac:dyDescent="0.35">
      <c r="A15" s="23" t="str">
        <f>IF(G26&lt;&gt;"",1+MAX($A$1:A14),"")</f>
        <v/>
      </c>
      <c r="C15" s="25" t="s">
        <v>22</v>
      </c>
      <c r="D15" s="5"/>
      <c r="G15" s="26"/>
    </row>
    <row r="16" spans="1:12" x14ac:dyDescent="0.35">
      <c r="A16" s="23" t="str">
        <f>IF(G27&lt;&gt;"",1+MAX($A$1:A15),"")</f>
        <v/>
      </c>
      <c r="C16" s="9" t="s">
        <v>23</v>
      </c>
      <c r="D16" s="5"/>
      <c r="G16" s="26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</sheetData>
  <mergeCells count="3">
    <mergeCell ref="E3:G3"/>
    <mergeCell ref="E1:H1"/>
    <mergeCell ref="E2:H2"/>
  </mergeCells>
  <hyperlinks>
    <hyperlink ref="E1" r:id="rId1" xr:uid="{71C7BB57-5F87-4524-BD53-C6DE850D5226}"/>
  </hyperlinks>
  <printOptions horizontalCentered="1" verticalCentered="1"/>
  <pageMargins left="0.7" right="0.7" top="0.75" bottom="0.75" header="0.3" footer="0.3"/>
  <pageSetup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11"/>
  <sheetViews>
    <sheetView view="pageBreakPreview" zoomScale="70" zoomScaleSheetLayoutView="70" workbookViewId="0">
      <selection activeCell="E16" sqref="E16"/>
    </sheetView>
  </sheetViews>
  <sheetFormatPr defaultColWidth="8.921875" defaultRowHeight="15.5" x14ac:dyDescent="0.35"/>
  <cols>
    <col min="1" max="1" width="5" style="21" customWidth="1"/>
    <col min="2" max="2" width="18.15234375" style="5" customWidth="1"/>
    <col min="3" max="3" width="22.84375" style="5" bestFit="1" customWidth="1"/>
    <col min="4" max="4" width="9.07421875" style="5" bestFit="1" customWidth="1"/>
    <col min="5" max="5" width="66.53515625" style="5" customWidth="1"/>
    <col min="6" max="6" width="11.15234375" style="57" customWidth="1"/>
    <col min="7" max="7" width="9.84375" style="5" customWidth="1"/>
    <col min="8" max="8" width="12" style="5" customWidth="1"/>
    <col min="9" max="13" width="12" style="9" customWidth="1"/>
    <col min="14" max="14" width="10.4609375" style="5" bestFit="1" customWidth="1"/>
    <col min="15" max="15" width="11.15234375" style="5" bestFit="1" customWidth="1"/>
    <col min="16" max="16" width="15.61328125" style="18" customWidth="1"/>
    <col min="17" max="17" width="8.921875" style="5"/>
    <col min="18" max="18" width="29.61328125" style="5" customWidth="1"/>
    <col min="19" max="19" width="28" style="5" customWidth="1"/>
    <col min="20" max="16384" width="8.921875" style="5"/>
  </cols>
  <sheetData>
    <row r="1" spans="1:18" ht="33.75" customHeight="1" x14ac:dyDescent="0.35">
      <c r="A1" s="70"/>
      <c r="B1" s="71"/>
      <c r="C1" s="71"/>
      <c r="D1" s="71"/>
      <c r="E1" s="72"/>
      <c r="F1" s="78"/>
      <c r="G1" s="79"/>
      <c r="H1" s="73"/>
      <c r="I1" s="106"/>
      <c r="J1" s="106"/>
      <c r="K1" s="106"/>
      <c r="L1" s="106"/>
      <c r="M1" s="106"/>
      <c r="N1" s="106"/>
      <c r="O1" s="106"/>
      <c r="P1" s="80"/>
      <c r="Q1" s="44"/>
    </row>
    <row r="2" spans="1:18" ht="40.5" customHeight="1" x14ac:dyDescent="0.35">
      <c r="A2" s="74"/>
      <c r="B2"/>
      <c r="C2"/>
      <c r="D2" s="45"/>
      <c r="E2" s="69"/>
      <c r="F2" s="81"/>
      <c r="G2" s="82"/>
      <c r="H2" s="35"/>
      <c r="I2" s="83"/>
      <c r="J2" s="84"/>
      <c r="K2" s="84"/>
      <c r="L2" s="107" t="s">
        <v>168</v>
      </c>
      <c r="M2" s="107"/>
      <c r="N2" s="107"/>
      <c r="O2" s="107"/>
      <c r="P2" s="85"/>
      <c r="Q2" s="41"/>
      <c r="R2" s="41"/>
    </row>
    <row r="3" spans="1:18" ht="23" x14ac:dyDescent="0.35">
      <c r="A3" s="74"/>
      <c r="B3" s="82"/>
      <c r="C3" s="82"/>
      <c r="D3" s="82"/>
      <c r="E3" s="82"/>
      <c r="F3" s="81"/>
      <c r="G3" s="82"/>
      <c r="H3" s="35"/>
      <c r="I3" s="86"/>
      <c r="J3" s="86"/>
      <c r="K3" s="86"/>
      <c r="L3" s="107">
        <v>2392442502</v>
      </c>
      <c r="M3" s="107"/>
      <c r="N3" s="107"/>
      <c r="O3" s="107"/>
      <c r="P3" s="87"/>
      <c r="Q3" s="7"/>
    </row>
    <row r="4" spans="1:18" ht="19" thickBot="1" x14ac:dyDescent="0.4">
      <c r="A4" s="88"/>
      <c r="B4" s="89"/>
      <c r="C4" s="89"/>
      <c r="D4" s="89"/>
      <c r="E4" s="75"/>
      <c r="F4" s="90"/>
      <c r="G4" s="89"/>
      <c r="H4" s="89"/>
      <c r="I4" s="76"/>
      <c r="J4" s="76"/>
      <c r="K4" s="76"/>
      <c r="L4" s="76"/>
      <c r="M4" s="76"/>
      <c r="N4" s="91"/>
      <c r="O4" s="92"/>
      <c r="P4" s="93"/>
    </row>
    <row r="5" spans="1:18" ht="49.5" customHeight="1" thickBot="1" x14ac:dyDescent="0.4">
      <c r="A5" s="94" t="s">
        <v>3</v>
      </c>
      <c r="B5" s="95" t="s">
        <v>37</v>
      </c>
      <c r="C5" s="94" t="s">
        <v>38</v>
      </c>
      <c r="D5" s="94" t="s">
        <v>10</v>
      </c>
      <c r="E5" s="94" t="s">
        <v>0</v>
      </c>
      <c r="F5" s="94" t="s">
        <v>11</v>
      </c>
      <c r="G5" s="95" t="s">
        <v>12</v>
      </c>
      <c r="H5" s="95" t="s">
        <v>4</v>
      </c>
      <c r="I5" s="95" t="s">
        <v>5</v>
      </c>
      <c r="J5" s="95" t="s">
        <v>27</v>
      </c>
      <c r="K5" s="95" t="s">
        <v>28</v>
      </c>
      <c r="L5" s="95" t="s">
        <v>29</v>
      </c>
      <c r="M5" s="95" t="s">
        <v>30</v>
      </c>
      <c r="N5" s="95" t="s">
        <v>1</v>
      </c>
      <c r="O5" s="95" t="s">
        <v>6</v>
      </c>
      <c r="P5" s="95" t="s">
        <v>7</v>
      </c>
      <c r="Q5" s="8"/>
    </row>
    <row r="6" spans="1:18" s="9" customFormat="1" ht="15" thickBot="1" x14ac:dyDescent="0.4">
      <c r="A6" s="37"/>
      <c r="F6" s="58"/>
      <c r="P6" s="10"/>
    </row>
    <row r="7" spans="1:18" s="82" customFormat="1" ht="16" thickBot="1" x14ac:dyDescent="0.4">
      <c r="A7" s="96"/>
      <c r="B7" s="97"/>
      <c r="C7" s="97"/>
      <c r="D7" s="97" t="s">
        <v>13</v>
      </c>
      <c r="E7" s="98" t="s">
        <v>14</v>
      </c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1">
        <f>SUM(O8:O12)</f>
        <v>26000</v>
      </c>
    </row>
    <row r="8" spans="1:18" s="9" customFormat="1" ht="14.5" x14ac:dyDescent="0.35">
      <c r="A8" s="38"/>
      <c r="B8" s="51"/>
      <c r="C8" s="51"/>
      <c r="F8" s="58"/>
      <c r="P8" s="10"/>
    </row>
    <row r="9" spans="1:18" s="9" customFormat="1" ht="14.5" x14ac:dyDescent="0.35">
      <c r="A9" s="36">
        <f>IF(I9&lt;&gt;"",1+MAX($A$1:A8),"")</f>
        <v>1</v>
      </c>
      <c r="B9" s="38"/>
      <c r="C9" s="38"/>
      <c r="E9" s="9" t="s">
        <v>167</v>
      </c>
      <c r="F9" s="6">
        <v>1</v>
      </c>
      <c r="G9" s="1">
        <v>0</v>
      </c>
      <c r="H9" s="2">
        <f t="shared" ref="H9" si="0">F9*(1+G9)</f>
        <v>1</v>
      </c>
      <c r="I9" s="16" t="s">
        <v>24</v>
      </c>
      <c r="J9" s="16"/>
      <c r="K9" s="16"/>
      <c r="L9" s="16"/>
      <c r="M9" s="16"/>
      <c r="N9" s="3">
        <v>12000</v>
      </c>
      <c r="O9" s="4">
        <f t="shared" ref="O9" si="1">N9*H9</f>
        <v>12000</v>
      </c>
      <c r="P9" s="10"/>
    </row>
    <row r="10" spans="1:18" s="9" customFormat="1" ht="14.5" x14ac:dyDescent="0.35">
      <c r="A10" s="36">
        <f>IF(I10&lt;&gt;"",1+MAX($A$1:A9),"")</f>
        <v>2</v>
      </c>
      <c r="B10" s="38"/>
      <c r="C10" s="38"/>
      <c r="E10" s="33" t="s">
        <v>39</v>
      </c>
      <c r="F10" s="6">
        <v>1</v>
      </c>
      <c r="G10" s="1">
        <v>0</v>
      </c>
      <c r="H10" s="2">
        <f t="shared" ref="H10:H11" si="2">F10*(1+G10)</f>
        <v>1</v>
      </c>
      <c r="I10" s="16" t="s">
        <v>24</v>
      </c>
      <c r="J10" s="16"/>
      <c r="K10" s="16"/>
      <c r="L10" s="16"/>
      <c r="M10" s="16"/>
      <c r="N10" s="3">
        <v>6000</v>
      </c>
      <c r="O10" s="4">
        <f t="shared" ref="O10:O11" si="3">N10*H10</f>
        <v>6000</v>
      </c>
      <c r="P10" s="10"/>
    </row>
    <row r="11" spans="1:18" s="9" customFormat="1" ht="14.5" x14ac:dyDescent="0.35">
      <c r="A11" s="36">
        <f>IF(I11&lt;&gt;"",1+MAX($A$1:A10),"")</f>
        <v>3</v>
      </c>
      <c r="B11" s="38"/>
      <c r="C11" s="38"/>
      <c r="E11" s="33" t="s">
        <v>40</v>
      </c>
      <c r="F11" s="6">
        <v>1</v>
      </c>
      <c r="G11" s="1">
        <v>0</v>
      </c>
      <c r="H11" s="2">
        <f t="shared" si="2"/>
        <v>1</v>
      </c>
      <c r="I11" s="16" t="s">
        <v>24</v>
      </c>
      <c r="J11" s="16"/>
      <c r="K11" s="16"/>
      <c r="L11" s="16"/>
      <c r="M11" s="16"/>
      <c r="N11" s="3">
        <v>8000</v>
      </c>
      <c r="O11" s="4">
        <f t="shared" si="3"/>
        <v>8000</v>
      </c>
      <c r="P11" s="10"/>
    </row>
    <row r="12" spans="1:18" customFormat="1" ht="16" thickBot="1" x14ac:dyDescent="0.4">
      <c r="A12" s="36" t="str">
        <f>IF(I12&lt;&gt;"",1+MAX($A$1:A11),"")</f>
        <v/>
      </c>
      <c r="B12" s="38"/>
      <c r="C12" s="38"/>
      <c r="D12" s="9"/>
      <c r="E12" s="47"/>
      <c r="F12" s="6"/>
      <c r="G12" s="1"/>
      <c r="H12" s="6"/>
      <c r="I12" s="16"/>
      <c r="J12" s="16"/>
      <c r="K12" s="16"/>
      <c r="L12" s="16"/>
      <c r="M12" s="16"/>
      <c r="N12" s="3"/>
      <c r="O12" s="4"/>
      <c r="P12" s="48"/>
    </row>
    <row r="13" spans="1:18" s="82" customFormat="1" ht="16" thickBot="1" x14ac:dyDescent="0.4">
      <c r="A13" s="96" t="str">
        <f>IF(I13&lt;&gt;"",1+MAX($A$1:A12),"")</f>
        <v/>
      </c>
      <c r="B13" s="97"/>
      <c r="C13" s="97"/>
      <c r="D13" s="97" t="s">
        <v>53</v>
      </c>
      <c r="E13" s="98" t="s">
        <v>33</v>
      </c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1">
        <f>SUM(O16:O33)</f>
        <v>18975</v>
      </c>
    </row>
    <row r="14" spans="1:18" x14ac:dyDescent="0.35">
      <c r="A14" s="36" t="str">
        <f>IF(I14&lt;&gt;"",1+MAX($A$1:A13),"")</f>
        <v/>
      </c>
      <c r="B14" s="53"/>
      <c r="C14" s="52"/>
      <c r="D14" s="9"/>
      <c r="E14" s="54"/>
      <c r="F14" s="6"/>
      <c r="G14" s="1"/>
      <c r="H14" s="2"/>
      <c r="I14" s="16"/>
      <c r="J14" s="42"/>
      <c r="K14" s="42"/>
      <c r="L14" s="42"/>
      <c r="M14" s="42"/>
      <c r="N14" s="3"/>
      <c r="O14" s="4"/>
      <c r="P14" s="10"/>
    </row>
    <row r="15" spans="1:18" x14ac:dyDescent="0.35">
      <c r="A15" s="36" t="str">
        <f>IF(I15&lt;&gt;"",1+MAX($A$1:A14),"")</f>
        <v/>
      </c>
      <c r="B15" s="53"/>
      <c r="C15" s="52"/>
      <c r="D15" s="55"/>
      <c r="E15" s="56" t="s">
        <v>54</v>
      </c>
      <c r="F15" s="6"/>
      <c r="G15" s="1"/>
      <c r="H15" s="2"/>
      <c r="I15" s="16"/>
      <c r="J15" s="42"/>
      <c r="K15" s="42"/>
      <c r="L15" s="42"/>
      <c r="M15" s="42"/>
      <c r="N15" s="3"/>
      <c r="O15" s="4"/>
      <c r="P15" s="10"/>
    </row>
    <row r="16" spans="1:18" x14ac:dyDescent="0.35">
      <c r="A16" s="36" t="str">
        <f>IF(I16&lt;&gt;"",1+MAX($A$1:A15),"")</f>
        <v/>
      </c>
      <c r="B16" s="53"/>
      <c r="C16" s="52"/>
      <c r="D16" s="9"/>
      <c r="E16" s="54"/>
      <c r="F16" s="6"/>
      <c r="G16" s="1"/>
      <c r="H16" s="2"/>
      <c r="I16" s="16"/>
      <c r="J16" s="42"/>
      <c r="K16" s="42"/>
      <c r="L16" s="42"/>
      <c r="M16" s="42"/>
      <c r="N16" s="3"/>
      <c r="O16" s="4"/>
      <c r="P16" s="10"/>
    </row>
    <row r="17" spans="1:16" s="9" customFormat="1" ht="25.5" customHeight="1" x14ac:dyDescent="0.35">
      <c r="A17" s="36">
        <f>IF(I17&lt;&gt;"",1+MAX($A$1:A16),"")</f>
        <v>4</v>
      </c>
      <c r="B17" s="38" t="s">
        <v>124</v>
      </c>
      <c r="C17" s="38" t="s">
        <v>124</v>
      </c>
      <c r="E17" s="33" t="s">
        <v>55</v>
      </c>
      <c r="F17" s="6">
        <v>21</v>
      </c>
      <c r="G17" s="1">
        <v>0.1</v>
      </c>
      <c r="H17" s="2">
        <f t="shared" ref="H17:H21" si="4">F17*(1+G17)</f>
        <v>23.1</v>
      </c>
      <c r="I17" s="16" t="s">
        <v>32</v>
      </c>
      <c r="J17" s="3">
        <v>110</v>
      </c>
      <c r="K17" s="42">
        <f t="shared" ref="K17:K21" si="5">J17*H17</f>
        <v>2541</v>
      </c>
      <c r="L17" s="42">
        <v>0</v>
      </c>
      <c r="M17" s="42">
        <f t="shared" ref="M17:M21" si="6">L17*H17</f>
        <v>0</v>
      </c>
      <c r="N17" s="3">
        <v>110</v>
      </c>
      <c r="O17" s="4">
        <f t="shared" ref="O17:O21" si="7">N17*H17</f>
        <v>2541</v>
      </c>
      <c r="P17" s="10"/>
    </row>
    <row r="18" spans="1:16" s="9" customFormat="1" ht="25.5" customHeight="1" x14ac:dyDescent="0.35">
      <c r="A18" s="36">
        <f>IF(I18&lt;&gt;"",1+MAX($A$1:A17),"")</f>
        <v>5</v>
      </c>
      <c r="B18" s="38" t="s">
        <v>79</v>
      </c>
      <c r="C18" s="38" t="s">
        <v>79</v>
      </c>
      <c r="E18" s="33" t="s">
        <v>72</v>
      </c>
      <c r="F18" s="6">
        <v>12</v>
      </c>
      <c r="G18" s="1">
        <v>0.1</v>
      </c>
      <c r="H18" s="2">
        <f t="shared" ref="H18" si="8">F18*(1+G18)</f>
        <v>13.200000000000001</v>
      </c>
      <c r="I18" s="16" t="s">
        <v>32</v>
      </c>
      <c r="J18" s="3">
        <v>110</v>
      </c>
      <c r="K18" s="42">
        <f t="shared" ref="K18" si="9">J18*H18</f>
        <v>1452.0000000000002</v>
      </c>
      <c r="L18" s="42">
        <v>0</v>
      </c>
      <c r="M18" s="42">
        <f t="shared" ref="M18" si="10">L18*H18</f>
        <v>0</v>
      </c>
      <c r="N18" s="3">
        <v>110</v>
      </c>
      <c r="O18" s="4">
        <f t="shared" ref="O18" si="11">N18*H18</f>
        <v>1452.0000000000002</v>
      </c>
      <c r="P18" s="10"/>
    </row>
    <row r="19" spans="1:16" s="9" customFormat="1" ht="25.5" customHeight="1" x14ac:dyDescent="0.35">
      <c r="A19" s="36">
        <f>IF(I19&lt;&gt;"",1+MAX($A$1:A18),"")</f>
        <v>6</v>
      </c>
      <c r="B19" s="38" t="s">
        <v>126</v>
      </c>
      <c r="C19" s="38" t="s">
        <v>126</v>
      </c>
      <c r="E19" s="33" t="s">
        <v>123</v>
      </c>
      <c r="F19" s="6">
        <v>67</v>
      </c>
      <c r="G19" s="1">
        <v>0.1</v>
      </c>
      <c r="H19" s="2">
        <f t="shared" si="4"/>
        <v>73.7</v>
      </c>
      <c r="I19" s="16" t="s">
        <v>32</v>
      </c>
      <c r="J19" s="3">
        <v>110</v>
      </c>
      <c r="K19" s="42">
        <f t="shared" si="5"/>
        <v>8107</v>
      </c>
      <c r="L19" s="42">
        <v>0</v>
      </c>
      <c r="M19" s="42">
        <f t="shared" si="6"/>
        <v>0</v>
      </c>
      <c r="N19" s="3">
        <v>110</v>
      </c>
      <c r="O19" s="4">
        <f t="shared" si="7"/>
        <v>8107</v>
      </c>
      <c r="P19" s="10"/>
    </row>
    <row r="20" spans="1:16" s="9" customFormat="1" ht="27.75" customHeight="1" x14ac:dyDescent="0.35">
      <c r="A20" s="36" t="str">
        <f>IF(I20&lt;&gt;"",1+MAX($A$1:A19),"")</f>
        <v/>
      </c>
      <c r="B20" s="38"/>
      <c r="C20" s="38"/>
      <c r="E20" s="33"/>
      <c r="F20" s="6"/>
      <c r="G20" s="1"/>
      <c r="H20" s="2"/>
      <c r="I20" s="16"/>
      <c r="J20" s="3"/>
      <c r="K20" s="42"/>
      <c r="L20" s="42"/>
      <c r="M20" s="42"/>
      <c r="N20" s="3"/>
      <c r="O20" s="4"/>
      <c r="P20" s="10"/>
    </row>
    <row r="21" spans="1:16" s="9" customFormat="1" ht="25.5" customHeight="1" x14ac:dyDescent="0.35">
      <c r="A21" s="36">
        <f>IF(I21&lt;&gt;"",1+MAX($A$1:A20),"")</f>
        <v>7</v>
      </c>
      <c r="B21" s="38" t="s">
        <v>124</v>
      </c>
      <c r="C21" s="38" t="s">
        <v>124</v>
      </c>
      <c r="E21" s="33" t="s">
        <v>56</v>
      </c>
      <c r="F21" s="6">
        <v>16</v>
      </c>
      <c r="G21" s="1">
        <v>0.1</v>
      </c>
      <c r="H21" s="2">
        <f t="shared" si="4"/>
        <v>17.600000000000001</v>
      </c>
      <c r="I21" s="16" t="s">
        <v>32</v>
      </c>
      <c r="J21" s="3">
        <v>100</v>
      </c>
      <c r="K21" s="42">
        <f t="shared" si="5"/>
        <v>1760.0000000000002</v>
      </c>
      <c r="L21" s="42">
        <v>0</v>
      </c>
      <c r="M21" s="42">
        <f t="shared" si="6"/>
        <v>0</v>
      </c>
      <c r="N21" s="3">
        <v>100</v>
      </c>
      <c r="O21" s="4">
        <f t="shared" si="7"/>
        <v>1760.0000000000002</v>
      </c>
      <c r="P21" s="10"/>
    </row>
    <row r="22" spans="1:16" s="9" customFormat="1" ht="25.5" customHeight="1" x14ac:dyDescent="0.35">
      <c r="A22" s="36">
        <f>IF(I22&lt;&gt;"",1+MAX($A$1:A21),"")</f>
        <v>8</v>
      </c>
      <c r="B22" s="38" t="s">
        <v>79</v>
      </c>
      <c r="C22" s="38" t="s">
        <v>79</v>
      </c>
      <c r="E22" s="33" t="s">
        <v>73</v>
      </c>
      <c r="F22" s="6">
        <v>10</v>
      </c>
      <c r="G22" s="1">
        <v>0.1</v>
      </c>
      <c r="H22" s="2">
        <f t="shared" ref="H22" si="12">F22*(1+G22)</f>
        <v>11</v>
      </c>
      <c r="I22" s="16" t="s">
        <v>32</v>
      </c>
      <c r="J22" s="3">
        <v>100</v>
      </c>
      <c r="K22" s="42">
        <f t="shared" ref="K22" si="13">J22*H22</f>
        <v>1100</v>
      </c>
      <c r="L22" s="42">
        <v>0</v>
      </c>
      <c r="M22" s="42">
        <f t="shared" ref="M22" si="14">L22*H22</f>
        <v>0</v>
      </c>
      <c r="N22" s="3">
        <v>100</v>
      </c>
      <c r="O22" s="4">
        <f t="shared" ref="O22" si="15">N22*H22</f>
        <v>1100</v>
      </c>
      <c r="P22" s="10"/>
    </row>
    <row r="23" spans="1:16" x14ac:dyDescent="0.35">
      <c r="A23" s="36" t="str">
        <f>IF(I23&lt;&gt;"",1+MAX($A$1:A22),"")</f>
        <v/>
      </c>
      <c r="B23" s="53"/>
      <c r="C23" s="52"/>
      <c r="D23" s="9"/>
      <c r="E23" s="54"/>
      <c r="F23" s="6"/>
      <c r="G23" s="1"/>
      <c r="H23" s="2"/>
      <c r="I23" s="16"/>
      <c r="J23" s="3"/>
      <c r="K23" s="42"/>
      <c r="L23" s="42"/>
      <c r="M23" s="42"/>
      <c r="N23" s="3"/>
      <c r="O23" s="4"/>
      <c r="P23" s="10"/>
    </row>
    <row r="24" spans="1:16" x14ac:dyDescent="0.35">
      <c r="A24" s="36" t="str">
        <f>IF(I24&lt;&gt;"",1+MAX($A$1:A23),"")</f>
        <v/>
      </c>
      <c r="B24" s="53"/>
      <c r="C24" s="52"/>
      <c r="D24" s="55"/>
      <c r="E24" s="56" t="s">
        <v>58</v>
      </c>
      <c r="F24" s="6"/>
      <c r="G24" s="1"/>
      <c r="H24" s="2"/>
      <c r="I24" s="16"/>
      <c r="J24" s="3"/>
      <c r="K24" s="42"/>
      <c r="L24" s="42"/>
      <c r="M24" s="42"/>
      <c r="N24" s="3"/>
      <c r="O24" s="4"/>
      <c r="P24" s="10"/>
    </row>
    <row r="25" spans="1:16" x14ac:dyDescent="0.35">
      <c r="A25" s="36" t="str">
        <f>IF(I25&lt;&gt;"",1+MAX($A$1:A24),"")</f>
        <v/>
      </c>
      <c r="B25" s="53"/>
      <c r="C25" s="52"/>
      <c r="D25" s="9"/>
      <c r="E25" s="54"/>
      <c r="F25" s="6"/>
      <c r="G25" s="1"/>
      <c r="H25" s="2"/>
      <c r="I25" s="16"/>
      <c r="J25" s="3"/>
      <c r="K25" s="42"/>
      <c r="L25" s="42"/>
      <c r="M25" s="42"/>
      <c r="N25" s="3"/>
      <c r="O25" s="4"/>
      <c r="P25" s="10"/>
    </row>
    <row r="26" spans="1:16" s="9" customFormat="1" ht="25.5" customHeight="1" x14ac:dyDescent="0.35">
      <c r="A26" s="36">
        <f>IF(I26&lt;&gt;"",1+MAX($A$1:A25),"")</f>
        <v>9</v>
      </c>
      <c r="B26" s="38" t="s">
        <v>77</v>
      </c>
      <c r="C26" s="38" t="s">
        <v>77</v>
      </c>
      <c r="E26" s="33" t="s">
        <v>59</v>
      </c>
      <c r="F26" s="6">
        <v>15</v>
      </c>
      <c r="G26" s="1">
        <v>0.1</v>
      </c>
      <c r="H26" s="2">
        <f>F26*(1+G26)</f>
        <v>16.5</v>
      </c>
      <c r="I26" s="16" t="s">
        <v>32</v>
      </c>
      <c r="J26" s="3">
        <v>110</v>
      </c>
      <c r="K26" s="42">
        <f t="shared" ref="K26" si="16">J26*H26</f>
        <v>1815</v>
      </c>
      <c r="L26" s="42">
        <v>0</v>
      </c>
      <c r="M26" s="42">
        <f t="shared" ref="M26" si="17">L26*H26</f>
        <v>0</v>
      </c>
      <c r="N26" s="3">
        <v>110</v>
      </c>
      <c r="O26" s="4">
        <f t="shared" ref="O26" si="18">N26*H26</f>
        <v>1815</v>
      </c>
      <c r="P26" s="10"/>
    </row>
    <row r="27" spans="1:16" s="9" customFormat="1" ht="25.5" customHeight="1" x14ac:dyDescent="0.35">
      <c r="A27" s="36">
        <f>IF(I27&lt;&gt;"",1+MAX($A$1:A26),"")</f>
        <v>10</v>
      </c>
      <c r="B27" s="38" t="s">
        <v>77</v>
      </c>
      <c r="C27" s="38" t="s">
        <v>77</v>
      </c>
      <c r="E27" s="33" t="s">
        <v>60</v>
      </c>
      <c r="F27" s="6">
        <v>5</v>
      </c>
      <c r="G27" s="1">
        <v>0.1</v>
      </c>
      <c r="H27" s="2">
        <f t="shared" ref="H27:H28" si="19">F27*(1+G27)</f>
        <v>5.5</v>
      </c>
      <c r="I27" s="16" t="s">
        <v>32</v>
      </c>
      <c r="J27" s="3">
        <v>110</v>
      </c>
      <c r="K27" s="42">
        <f t="shared" ref="K27:K28" si="20">J27*H27</f>
        <v>605</v>
      </c>
      <c r="L27" s="42">
        <v>0</v>
      </c>
      <c r="M27" s="42">
        <f t="shared" ref="M27:M28" si="21">L27*H27</f>
        <v>0</v>
      </c>
      <c r="N27" s="3">
        <v>110</v>
      </c>
      <c r="O27" s="4">
        <f t="shared" ref="O27:O28" si="22">N27*H27</f>
        <v>605</v>
      </c>
      <c r="P27" s="10"/>
    </row>
    <row r="28" spans="1:16" s="9" customFormat="1" ht="25.5" customHeight="1" x14ac:dyDescent="0.35">
      <c r="A28" s="36">
        <f>IF(I28&lt;&gt;"",1+MAX($A$1:A27),"")</f>
        <v>11</v>
      </c>
      <c r="B28" s="38" t="s">
        <v>77</v>
      </c>
      <c r="C28" s="38" t="s">
        <v>77</v>
      </c>
      <c r="E28" s="33" t="s">
        <v>74</v>
      </c>
      <c r="F28" s="6">
        <v>10</v>
      </c>
      <c r="G28" s="1">
        <v>0.1</v>
      </c>
      <c r="H28" s="2">
        <f t="shared" si="19"/>
        <v>11</v>
      </c>
      <c r="I28" s="16" t="s">
        <v>32</v>
      </c>
      <c r="J28" s="3">
        <v>100</v>
      </c>
      <c r="K28" s="42">
        <f t="shared" si="20"/>
        <v>1100</v>
      </c>
      <c r="L28" s="42">
        <v>0</v>
      </c>
      <c r="M28" s="42">
        <f t="shared" si="21"/>
        <v>0</v>
      </c>
      <c r="N28" s="3">
        <v>100</v>
      </c>
      <c r="O28" s="4">
        <f t="shared" si="22"/>
        <v>1100</v>
      </c>
      <c r="P28" s="10"/>
    </row>
    <row r="29" spans="1:16" x14ac:dyDescent="0.35">
      <c r="A29" s="36" t="str">
        <f>IF(I29&lt;&gt;"",1+MAX($A$1:A28),"")</f>
        <v/>
      </c>
      <c r="B29" s="53"/>
      <c r="C29" s="52"/>
      <c r="D29" s="9"/>
      <c r="E29" s="54"/>
      <c r="F29" s="6"/>
      <c r="G29" s="1"/>
      <c r="H29" s="2"/>
      <c r="I29" s="16"/>
      <c r="J29" s="42"/>
      <c r="K29" s="42"/>
      <c r="L29" s="42"/>
      <c r="M29" s="42"/>
      <c r="N29" s="3"/>
      <c r="O29" s="4"/>
      <c r="P29" s="10"/>
    </row>
    <row r="30" spans="1:16" x14ac:dyDescent="0.35">
      <c r="A30" s="36" t="str">
        <f>IF(I30&lt;&gt;"",1+MAX($A$1:A29),"")</f>
        <v/>
      </c>
      <c r="B30" s="53"/>
      <c r="C30" s="52"/>
      <c r="D30" s="55"/>
      <c r="E30" s="56" t="s">
        <v>61</v>
      </c>
      <c r="F30" s="6"/>
      <c r="G30" s="1"/>
      <c r="H30" s="2"/>
      <c r="I30" s="16"/>
      <c r="J30" s="42"/>
      <c r="K30" s="42"/>
      <c r="L30" s="42"/>
      <c r="M30" s="42"/>
      <c r="N30" s="3"/>
      <c r="O30" s="4"/>
      <c r="P30" s="10"/>
    </row>
    <row r="31" spans="1:16" x14ac:dyDescent="0.35">
      <c r="A31" s="36" t="str">
        <f>IF(I31&lt;&gt;"",1+MAX($A$1:A30),"")</f>
        <v/>
      </c>
      <c r="B31" s="53"/>
      <c r="C31" s="52"/>
      <c r="D31" s="9"/>
      <c r="E31" s="54"/>
      <c r="F31" s="6"/>
      <c r="G31" s="1"/>
      <c r="H31" s="2"/>
      <c r="I31" s="16"/>
      <c r="J31" s="42"/>
      <c r="K31" s="42"/>
      <c r="L31" s="42"/>
      <c r="M31" s="42"/>
      <c r="N31" s="3"/>
      <c r="O31" s="4"/>
      <c r="P31" s="10"/>
    </row>
    <row r="32" spans="1:16" s="9" customFormat="1" ht="25.5" customHeight="1" x14ac:dyDescent="0.35">
      <c r="A32" s="36">
        <f>IF(I32&lt;&gt;"",1+MAX($A$1:A31),"")</f>
        <v>12</v>
      </c>
      <c r="B32" s="38" t="s">
        <v>77</v>
      </c>
      <c r="C32" s="38" t="s">
        <v>77</v>
      </c>
      <c r="E32" s="33" t="s">
        <v>62</v>
      </c>
      <c r="F32" s="6">
        <f>F26+F27-F28</f>
        <v>10</v>
      </c>
      <c r="G32" s="1">
        <v>0.1</v>
      </c>
      <c r="H32" s="2">
        <f>F32*(1+G32)</f>
        <v>11</v>
      </c>
      <c r="I32" s="16" t="s">
        <v>32</v>
      </c>
      <c r="J32" s="62">
        <v>33.75</v>
      </c>
      <c r="K32" s="63">
        <f>J32*H32</f>
        <v>371.25</v>
      </c>
      <c r="L32" s="63">
        <v>11.25</v>
      </c>
      <c r="M32" s="63">
        <f>L32*H32</f>
        <v>123.75</v>
      </c>
      <c r="N32" s="62">
        <v>45</v>
      </c>
      <c r="O32" s="4">
        <f t="shared" ref="O32" si="23">N32*H32</f>
        <v>495</v>
      </c>
      <c r="P32" s="10"/>
    </row>
    <row r="33" spans="1:16" customFormat="1" ht="16" thickBot="1" x14ac:dyDescent="0.4">
      <c r="A33" s="36" t="str">
        <f>IF(I33&lt;&gt;"",1+MAX($A$1:A32),"")</f>
        <v/>
      </c>
      <c r="B33" s="38"/>
      <c r="C33" s="38"/>
      <c r="D33" s="9"/>
      <c r="E33" s="47"/>
      <c r="F33" s="6"/>
      <c r="G33" s="1"/>
      <c r="H33" s="6"/>
      <c r="I33" s="16"/>
      <c r="J33" s="16"/>
      <c r="K33" s="16"/>
      <c r="L33" s="16"/>
      <c r="M33" s="16"/>
      <c r="N33" s="3"/>
      <c r="O33" s="4"/>
      <c r="P33" s="48"/>
    </row>
    <row r="34" spans="1:16" s="82" customFormat="1" ht="16" thickBot="1" x14ac:dyDescent="0.4">
      <c r="A34" s="96" t="str">
        <f>IF(I34&lt;&gt;"",1+MAX($A$1:A33),"")</f>
        <v/>
      </c>
      <c r="B34" s="97"/>
      <c r="C34" s="97"/>
      <c r="D34" s="97" t="s">
        <v>42</v>
      </c>
      <c r="E34" s="98" t="s">
        <v>34</v>
      </c>
      <c r="F34" s="99"/>
      <c r="G34" s="100"/>
      <c r="H34" s="100"/>
      <c r="I34" s="100"/>
      <c r="J34" s="100"/>
      <c r="K34" s="100"/>
      <c r="L34" s="100"/>
      <c r="M34" s="100"/>
      <c r="N34" s="100"/>
      <c r="O34" s="100"/>
      <c r="P34" s="101">
        <f>SUM(O39:O112)</f>
        <v>148363.73745141024</v>
      </c>
    </row>
    <row r="35" spans="1:16" x14ac:dyDescent="0.35">
      <c r="A35" s="36" t="str">
        <f>IF(I35&lt;&gt;"",1+MAX($A$1:A34),"")</f>
        <v/>
      </c>
      <c r="B35" s="53"/>
      <c r="C35" s="52"/>
      <c r="D35" s="24"/>
      <c r="E35" s="25"/>
      <c r="F35" s="58"/>
      <c r="G35" s="9"/>
      <c r="H35" s="9"/>
      <c r="J35" s="42"/>
      <c r="K35" s="42"/>
      <c r="L35" s="42"/>
      <c r="M35" s="42"/>
      <c r="N35" s="9"/>
      <c r="O35" s="9"/>
      <c r="P35" s="10"/>
    </row>
    <row r="36" spans="1:16" x14ac:dyDescent="0.35">
      <c r="A36" s="36" t="str">
        <f>IF(I36&lt;&gt;"",1+MAX($A$1:A35),"")</f>
        <v/>
      </c>
      <c r="B36" s="53"/>
      <c r="C36" s="52"/>
      <c r="D36" s="49"/>
      <c r="E36" s="50" t="s">
        <v>43</v>
      </c>
      <c r="F36" s="58"/>
      <c r="G36" s="9"/>
      <c r="H36" s="9"/>
      <c r="J36" s="42"/>
      <c r="K36" s="42"/>
      <c r="L36" s="42"/>
      <c r="M36" s="42"/>
      <c r="N36" s="9"/>
      <c r="O36" s="9"/>
      <c r="P36" s="10"/>
    </row>
    <row r="37" spans="1:16" x14ac:dyDescent="0.35">
      <c r="A37" s="36" t="str">
        <f>IF(I37&lt;&gt;"",1+MAX($A$1:A36),"")</f>
        <v/>
      </c>
      <c r="B37" s="53"/>
      <c r="C37" s="52"/>
      <c r="D37" s="9"/>
      <c r="E37" s="54"/>
      <c r="F37" s="6"/>
      <c r="G37" s="1"/>
      <c r="H37" s="2"/>
      <c r="I37" s="16"/>
      <c r="J37" s="42"/>
      <c r="K37" s="42"/>
      <c r="L37" s="42"/>
      <c r="M37" s="42"/>
      <c r="N37" s="3"/>
      <c r="O37" s="4"/>
      <c r="P37" s="10"/>
    </row>
    <row r="38" spans="1:16" x14ac:dyDescent="0.35">
      <c r="A38" s="36" t="str">
        <f>IF(I38&lt;&gt;"",1+MAX($A$1:A37),"")</f>
        <v/>
      </c>
      <c r="B38" s="53"/>
      <c r="C38" s="52"/>
      <c r="D38" s="55"/>
      <c r="E38" s="56" t="s">
        <v>63</v>
      </c>
      <c r="F38" s="6"/>
      <c r="G38" s="1"/>
      <c r="H38" s="2"/>
      <c r="I38" s="16"/>
      <c r="J38" s="42"/>
      <c r="K38" s="42"/>
      <c r="L38" s="42"/>
      <c r="M38" s="42"/>
      <c r="N38" s="3"/>
      <c r="O38" s="4"/>
      <c r="P38" s="10"/>
    </row>
    <row r="39" spans="1:16" x14ac:dyDescent="0.35">
      <c r="A39" s="36" t="str">
        <f>IF(I39&lt;&gt;"",1+MAX($A$1:A38),"")</f>
        <v/>
      </c>
      <c r="B39" s="53"/>
      <c r="C39" s="52"/>
      <c r="D39" s="9"/>
      <c r="E39" s="54"/>
      <c r="F39" s="6"/>
      <c r="G39" s="1"/>
      <c r="H39" s="2"/>
      <c r="I39" s="16"/>
      <c r="J39" s="42"/>
      <c r="K39" s="42"/>
      <c r="L39" s="42"/>
      <c r="M39" s="42"/>
      <c r="N39" s="3"/>
      <c r="O39" s="4"/>
      <c r="P39" s="10"/>
    </row>
    <row r="40" spans="1:16" s="9" customFormat="1" ht="25.5" customHeight="1" x14ac:dyDescent="0.35">
      <c r="A40" s="36">
        <f>IF(I40&lt;&gt;"",1+MAX($A$1:A39),"")</f>
        <v>13</v>
      </c>
      <c r="B40" s="38" t="s">
        <v>126</v>
      </c>
      <c r="C40" s="38" t="s">
        <v>127</v>
      </c>
      <c r="E40" s="33" t="s">
        <v>80</v>
      </c>
      <c r="F40" s="6">
        <v>537.12</v>
      </c>
      <c r="G40" s="1">
        <v>0.1</v>
      </c>
      <c r="H40" s="2">
        <f>F40*(1+G40)</f>
        <v>590.83200000000011</v>
      </c>
      <c r="I40" s="16" t="s">
        <v>25</v>
      </c>
      <c r="J40" s="62">
        <v>5.88</v>
      </c>
      <c r="K40" s="63">
        <f>J40*H40</f>
        <v>3474.0921600000006</v>
      </c>
      <c r="L40" s="63">
        <v>8.1199999999999992</v>
      </c>
      <c r="M40" s="63">
        <f>L40*H40</f>
        <v>4797.55584</v>
      </c>
      <c r="N40" s="62">
        <v>14</v>
      </c>
      <c r="O40" s="4">
        <f t="shared" ref="O40:O41" si="24">N40*H40</f>
        <v>8271.648000000001</v>
      </c>
      <c r="P40" s="10"/>
    </row>
    <row r="41" spans="1:16" s="9" customFormat="1" ht="25.5" customHeight="1" x14ac:dyDescent="0.35">
      <c r="A41" s="36">
        <f>IF(I41&lt;&gt;"",1+MAX($A$1:A40),"")</f>
        <v>14</v>
      </c>
      <c r="B41" s="38" t="s">
        <v>126</v>
      </c>
      <c r="C41" s="38" t="s">
        <v>127</v>
      </c>
      <c r="E41" s="33" t="s">
        <v>81</v>
      </c>
      <c r="F41" s="6">
        <f>F40/1.5*2*0.668</f>
        <v>478.39488</v>
      </c>
      <c r="G41" s="1">
        <v>0.1</v>
      </c>
      <c r="H41" s="2">
        <f>F41*(1+G41)</f>
        <v>526.23436800000002</v>
      </c>
      <c r="I41" s="16" t="s">
        <v>41</v>
      </c>
      <c r="J41" s="68">
        <v>1.26</v>
      </c>
      <c r="K41" s="63">
        <f>J41*H41</f>
        <v>663.05530368000007</v>
      </c>
      <c r="L41" s="63">
        <v>1.7399999999999998</v>
      </c>
      <c r="M41" s="63">
        <f>L41*H41</f>
        <v>915.64780031999987</v>
      </c>
      <c r="N41" s="62">
        <v>3</v>
      </c>
      <c r="O41" s="4">
        <f t="shared" si="24"/>
        <v>1578.7031040000002</v>
      </c>
      <c r="P41" s="10"/>
    </row>
    <row r="42" spans="1:16" s="9" customFormat="1" ht="25.5" customHeight="1" x14ac:dyDescent="0.35">
      <c r="A42" s="36">
        <f>IF(I42&lt;&gt;"",1+MAX($A$1:A41),"")</f>
        <v>15</v>
      </c>
      <c r="B42" s="38" t="s">
        <v>126</v>
      </c>
      <c r="C42" s="38" t="s">
        <v>127</v>
      </c>
      <c r="E42" s="33" t="s">
        <v>82</v>
      </c>
      <c r="F42" s="6">
        <f>0.67*F40/27</f>
        <v>13.328533333333334</v>
      </c>
      <c r="G42" s="1">
        <v>0.1</v>
      </c>
      <c r="H42" s="2">
        <f>F42*(1+G42)</f>
        <v>14.661386666666669</v>
      </c>
      <c r="I42" s="16" t="s">
        <v>32</v>
      </c>
      <c r="J42" s="68">
        <v>23.099999999999998</v>
      </c>
      <c r="K42" s="63">
        <f>J42*H42</f>
        <v>338.67803200000003</v>
      </c>
      <c r="L42" s="63">
        <v>31.9</v>
      </c>
      <c r="M42" s="63">
        <f>L42*H42</f>
        <v>467.69823466666674</v>
      </c>
      <c r="N42" s="62">
        <v>55</v>
      </c>
      <c r="O42" s="4">
        <f t="shared" ref="O42" si="25">N42*H42</f>
        <v>806.37626666666677</v>
      </c>
      <c r="P42" s="10"/>
    </row>
    <row r="43" spans="1:16" x14ac:dyDescent="0.35">
      <c r="A43" s="36" t="str">
        <f>IF(I43&lt;&gt;"",1+MAX($A$1:A42),"")</f>
        <v/>
      </c>
      <c r="B43" s="53"/>
      <c r="C43" s="52"/>
      <c r="D43" s="9"/>
      <c r="E43" s="54"/>
      <c r="F43" s="6"/>
      <c r="G43" s="1"/>
      <c r="H43" s="2"/>
      <c r="I43" s="16"/>
      <c r="J43" s="42"/>
      <c r="K43" s="42"/>
      <c r="L43" s="42"/>
      <c r="M43" s="42"/>
      <c r="N43" s="3"/>
      <c r="O43" s="4"/>
      <c r="P43" s="10"/>
    </row>
    <row r="44" spans="1:16" x14ac:dyDescent="0.35">
      <c r="A44" s="36" t="str">
        <f>IF(I44&lt;&gt;"",1+MAX($A$1:A43),"")</f>
        <v/>
      </c>
      <c r="B44" s="53"/>
      <c r="C44" s="52"/>
      <c r="D44" s="55"/>
      <c r="E44" s="56" t="s">
        <v>86</v>
      </c>
      <c r="F44" s="6"/>
      <c r="G44" s="1"/>
      <c r="H44" s="2"/>
      <c r="I44" s="16"/>
      <c r="J44" s="42"/>
      <c r="K44" s="42"/>
      <c r="L44" s="42"/>
      <c r="M44" s="42"/>
      <c r="N44" s="3"/>
      <c r="O44" s="4"/>
      <c r="P44" s="10"/>
    </row>
    <row r="45" spans="1:16" x14ac:dyDescent="0.35">
      <c r="A45" s="36" t="str">
        <f>IF(I45&lt;&gt;"",1+MAX($A$1:A44),"")</f>
        <v/>
      </c>
      <c r="B45" s="53"/>
      <c r="C45" s="52"/>
      <c r="D45" s="9"/>
      <c r="E45" s="54"/>
      <c r="F45" s="6"/>
      <c r="G45" s="1"/>
      <c r="H45" s="2"/>
      <c r="I45" s="16"/>
      <c r="J45" s="42"/>
      <c r="K45" s="42"/>
      <c r="L45" s="42"/>
      <c r="M45" s="42"/>
      <c r="N45" s="3"/>
      <c r="O45" s="4"/>
      <c r="P45" s="10"/>
    </row>
    <row r="46" spans="1:16" s="9" customFormat="1" ht="25.5" customHeight="1" x14ac:dyDescent="0.35">
      <c r="A46" s="36">
        <f>IF(I46&lt;&gt;"",1+MAX($A$1:A45),"")</f>
        <v>16</v>
      </c>
      <c r="B46" s="38" t="s">
        <v>126</v>
      </c>
      <c r="C46" s="38" t="s">
        <v>127</v>
      </c>
      <c r="E46" s="33" t="s">
        <v>85</v>
      </c>
      <c r="F46" s="6">
        <v>1258.4000000000001</v>
      </c>
      <c r="G46" s="1">
        <v>0.1</v>
      </c>
      <c r="H46" s="2">
        <f>F46*(1+G46)</f>
        <v>1384.2400000000002</v>
      </c>
      <c r="I46" s="16" t="s">
        <v>25</v>
      </c>
      <c r="J46" s="62">
        <v>5.88</v>
      </c>
      <c r="K46" s="63">
        <f>J46*H46</f>
        <v>8139.3312000000014</v>
      </c>
      <c r="L46" s="63">
        <v>8.1199999999999992</v>
      </c>
      <c r="M46" s="63">
        <f>L46*H46</f>
        <v>11240.0288</v>
      </c>
      <c r="N46" s="62">
        <v>14</v>
      </c>
      <c r="O46" s="4">
        <f t="shared" ref="O46:O48" si="26">N46*H46</f>
        <v>19379.360000000004</v>
      </c>
      <c r="P46" s="10"/>
    </row>
    <row r="47" spans="1:16" s="9" customFormat="1" ht="25.5" customHeight="1" x14ac:dyDescent="0.35">
      <c r="A47" s="36">
        <f>IF(I47&lt;&gt;"",1+MAX($A$1:A46),"")</f>
        <v>17</v>
      </c>
      <c r="B47" s="38" t="s">
        <v>126</v>
      </c>
      <c r="C47" s="38" t="s">
        <v>127</v>
      </c>
      <c r="E47" s="33" t="s">
        <v>84</v>
      </c>
      <c r="F47" s="6">
        <f>1258.4/1.33*2*0.668</f>
        <v>1264.076992481203</v>
      </c>
      <c r="G47" s="1">
        <v>0.1</v>
      </c>
      <c r="H47" s="2">
        <f>F47*(1+G47)</f>
        <v>1390.4846917293235</v>
      </c>
      <c r="I47" s="16" t="s">
        <v>41</v>
      </c>
      <c r="J47" s="68">
        <v>1.26</v>
      </c>
      <c r="K47" s="63">
        <f>J47*H47</f>
        <v>1752.0107115789476</v>
      </c>
      <c r="L47" s="63">
        <v>1.7399999999999998</v>
      </c>
      <c r="M47" s="63">
        <f>L47*H47</f>
        <v>2419.4433636090225</v>
      </c>
      <c r="N47" s="62">
        <v>3</v>
      </c>
      <c r="O47" s="4">
        <f t="shared" si="26"/>
        <v>4171.4540751879704</v>
      </c>
      <c r="P47" s="10"/>
    </row>
    <row r="48" spans="1:16" s="9" customFormat="1" ht="25.5" customHeight="1" x14ac:dyDescent="0.35">
      <c r="A48" s="36">
        <f>IF(I48&lt;&gt;"",1+MAX($A$1:A47),"")</f>
        <v>18</v>
      </c>
      <c r="B48" s="38" t="s">
        <v>126</v>
      </c>
      <c r="C48" s="38" t="s">
        <v>127</v>
      </c>
      <c r="E48" s="33" t="s">
        <v>83</v>
      </c>
      <c r="F48" s="6">
        <f>1*1258.4/27</f>
        <v>46.607407407407408</v>
      </c>
      <c r="G48" s="1">
        <v>0.1</v>
      </c>
      <c r="H48" s="2">
        <f>F48*(1+G48)</f>
        <v>51.26814814814815</v>
      </c>
      <c r="I48" s="16" t="s">
        <v>32</v>
      </c>
      <c r="J48" s="68">
        <v>29.4</v>
      </c>
      <c r="K48" s="63">
        <f>J48*H48</f>
        <v>1507.2835555555555</v>
      </c>
      <c r="L48" s="63">
        <v>40.599999999999994</v>
      </c>
      <c r="M48" s="63">
        <f>L48*H48</f>
        <v>2081.4868148148148</v>
      </c>
      <c r="N48" s="62">
        <v>70</v>
      </c>
      <c r="O48" s="4">
        <f t="shared" si="26"/>
        <v>3588.7703703703705</v>
      </c>
      <c r="P48" s="10"/>
    </row>
    <row r="49" spans="1:16" x14ac:dyDescent="0.35">
      <c r="A49" s="36" t="str">
        <f>IF(I49&lt;&gt;"",1+MAX($A$1:A48),"")</f>
        <v/>
      </c>
      <c r="B49" s="53"/>
      <c r="C49" s="52"/>
      <c r="D49" s="9"/>
      <c r="E49" s="54"/>
      <c r="F49" s="6"/>
      <c r="G49" s="1"/>
      <c r="H49" s="2"/>
      <c r="I49" s="16"/>
      <c r="J49" s="42"/>
      <c r="K49" s="42"/>
      <c r="L49" s="42"/>
      <c r="M49" s="42"/>
      <c r="N49" s="3"/>
      <c r="O49" s="4"/>
      <c r="P49" s="10"/>
    </row>
    <row r="50" spans="1:16" x14ac:dyDescent="0.35">
      <c r="A50" s="36" t="str">
        <f>IF(I50&lt;&gt;"",1+MAX($A$1:A49),"")</f>
        <v/>
      </c>
      <c r="B50" s="53"/>
      <c r="C50" s="52"/>
      <c r="D50" s="55"/>
      <c r="E50" s="56" t="s">
        <v>64</v>
      </c>
      <c r="F50" s="6"/>
      <c r="G50" s="1"/>
      <c r="H50" s="2"/>
      <c r="I50" s="16"/>
      <c r="J50" s="42"/>
      <c r="K50" s="42"/>
      <c r="L50" s="42"/>
      <c r="M50" s="42"/>
      <c r="N50" s="3"/>
      <c r="O50" s="4"/>
      <c r="P50" s="10"/>
    </row>
    <row r="51" spans="1:16" x14ac:dyDescent="0.35">
      <c r="A51" s="36" t="str">
        <f>IF(I51&lt;&gt;"",1+MAX($A$1:A50),"")</f>
        <v/>
      </c>
      <c r="B51" s="53"/>
      <c r="C51" s="52"/>
      <c r="D51" s="9"/>
      <c r="E51" s="54"/>
      <c r="F51" s="6"/>
      <c r="G51" s="1"/>
      <c r="H51" s="2"/>
      <c r="I51" s="16"/>
      <c r="J51" s="42"/>
      <c r="K51" s="42"/>
      <c r="L51" s="42"/>
      <c r="M51" s="42"/>
      <c r="N51" s="3"/>
      <c r="O51" s="4"/>
      <c r="P51" s="10"/>
    </row>
    <row r="52" spans="1:16" s="9" customFormat="1" ht="25.5" customHeight="1" x14ac:dyDescent="0.35">
      <c r="A52" s="36">
        <f>IF(I52&lt;&gt;"",1+MAX($A$1:A51),"")</f>
        <v>19</v>
      </c>
      <c r="B52" s="38" t="s">
        <v>126</v>
      </c>
      <c r="C52" s="38" t="s">
        <v>127</v>
      </c>
      <c r="E52" s="33" t="s">
        <v>87</v>
      </c>
      <c r="F52" s="6">
        <v>50.35</v>
      </c>
      <c r="G52" s="1">
        <v>0.1</v>
      </c>
      <c r="H52" s="2">
        <f>F52*(1+G52)</f>
        <v>55.385000000000005</v>
      </c>
      <c r="I52" s="16" t="s">
        <v>26</v>
      </c>
      <c r="J52" s="64">
        <v>38.25</v>
      </c>
      <c r="K52" s="65">
        <f>J52*H52</f>
        <v>2118.4762500000002</v>
      </c>
      <c r="L52" s="65">
        <v>6.75</v>
      </c>
      <c r="M52" s="65">
        <f>L52*H52</f>
        <v>373.84875000000005</v>
      </c>
      <c r="N52" s="64">
        <v>45</v>
      </c>
      <c r="O52" s="4">
        <f t="shared" ref="O52" si="27">N52*H52</f>
        <v>2492.3250000000003</v>
      </c>
      <c r="P52" s="10"/>
    </row>
    <row r="53" spans="1:16" x14ac:dyDescent="0.35">
      <c r="A53" s="36" t="str">
        <f>IF(I53&lt;&gt;"",1+MAX($A$1:A52),"")</f>
        <v/>
      </c>
      <c r="B53" s="53"/>
      <c r="C53" s="52"/>
      <c r="D53" s="9"/>
      <c r="E53" s="54"/>
      <c r="F53" s="6"/>
      <c r="G53" s="1"/>
      <c r="H53" s="2"/>
      <c r="I53" s="16"/>
      <c r="J53" s="42"/>
      <c r="K53" s="42"/>
      <c r="L53" s="42"/>
      <c r="M53" s="42"/>
      <c r="N53" s="3"/>
      <c r="O53" s="4"/>
      <c r="P53" s="10"/>
    </row>
    <row r="54" spans="1:16" x14ac:dyDescent="0.35">
      <c r="A54" s="36" t="str">
        <f>IF(I54&lt;&gt;"",1+MAX($A$1:A53),"")</f>
        <v/>
      </c>
      <c r="B54" s="53"/>
      <c r="C54" s="52"/>
      <c r="D54" s="55"/>
      <c r="E54" s="56" t="s">
        <v>44</v>
      </c>
      <c r="F54" s="6"/>
      <c r="G54" s="1"/>
      <c r="H54" s="2"/>
      <c r="I54" s="16"/>
      <c r="J54" s="42"/>
      <c r="K54" s="42"/>
      <c r="L54" s="42"/>
      <c r="M54" s="42"/>
      <c r="N54" s="3"/>
      <c r="O54" s="4"/>
      <c r="P54" s="10"/>
    </row>
    <row r="55" spans="1:16" x14ac:dyDescent="0.35">
      <c r="A55" s="36" t="str">
        <f>IF(I55&lt;&gt;"",1+MAX($A$1:A54),"")</f>
        <v/>
      </c>
      <c r="B55" s="53"/>
      <c r="C55" s="52"/>
      <c r="D55" s="9"/>
      <c r="E55" s="54"/>
      <c r="F55" s="6"/>
      <c r="G55" s="1"/>
      <c r="H55" s="2"/>
      <c r="I55" s="16"/>
      <c r="J55" s="42"/>
      <c r="K55" s="42"/>
      <c r="L55" s="42"/>
      <c r="M55" s="42"/>
      <c r="N55" s="3"/>
      <c r="O55" s="4"/>
      <c r="P55" s="10"/>
    </row>
    <row r="56" spans="1:16" s="9" customFormat="1" ht="25.5" customHeight="1" x14ac:dyDescent="0.35">
      <c r="A56" s="36">
        <f>IF(I56&lt;&gt;"",1+MAX($A$1:A55),"")</f>
        <v>20</v>
      </c>
      <c r="B56" s="38" t="s">
        <v>126</v>
      </c>
      <c r="C56" s="38" t="s">
        <v>126</v>
      </c>
      <c r="E56" s="33" t="s">
        <v>129</v>
      </c>
      <c r="F56" s="6">
        <v>7.32</v>
      </c>
      <c r="G56" s="1">
        <v>0.1</v>
      </c>
      <c r="H56" s="2">
        <f t="shared" ref="H56:H65" si="28">F56*(1+G56)</f>
        <v>8.0520000000000014</v>
      </c>
      <c r="I56" s="16" t="s">
        <v>25</v>
      </c>
      <c r="J56" s="64">
        <v>4.2</v>
      </c>
      <c r="K56" s="65">
        <f t="shared" ref="K56" si="29">J56*H56</f>
        <v>33.818400000000004</v>
      </c>
      <c r="L56" s="65">
        <v>5.8</v>
      </c>
      <c r="M56" s="65">
        <f t="shared" ref="M56" si="30">L56*H56</f>
        <v>46.701600000000006</v>
      </c>
      <c r="N56" s="64">
        <v>10</v>
      </c>
      <c r="O56" s="4">
        <f t="shared" ref="O56:O65" si="31">N56*H56</f>
        <v>80.52000000000001</v>
      </c>
      <c r="P56" s="10"/>
    </row>
    <row r="57" spans="1:16" s="9" customFormat="1" ht="25.5" customHeight="1" x14ac:dyDescent="0.35">
      <c r="A57" s="36">
        <f>IF(I57&lt;&gt;"",1+MAX($A$1:A56),"")</f>
        <v>21</v>
      </c>
      <c r="B57" s="38" t="s">
        <v>126</v>
      </c>
      <c r="C57" s="38" t="s">
        <v>126</v>
      </c>
      <c r="E57" s="33" t="s">
        <v>88</v>
      </c>
      <c r="F57" s="6">
        <f>49.04*3/27</f>
        <v>5.4488888888888889</v>
      </c>
      <c r="G57" s="1">
        <v>0.1</v>
      </c>
      <c r="H57" s="2">
        <f t="shared" ref="H57" si="32">F57*(1+G57)</f>
        <v>5.9937777777777779</v>
      </c>
      <c r="I57" s="16" t="s">
        <v>32</v>
      </c>
      <c r="J57" s="64">
        <v>58.8</v>
      </c>
      <c r="K57" s="65">
        <f t="shared" ref="K57:K58" si="33">J57*H57</f>
        <v>352.43413333333331</v>
      </c>
      <c r="L57" s="65">
        <v>81.199999999999989</v>
      </c>
      <c r="M57" s="65">
        <f t="shared" ref="M57:M58" si="34">L57*H57</f>
        <v>486.6947555555555</v>
      </c>
      <c r="N57" s="64">
        <v>140</v>
      </c>
      <c r="O57" s="4">
        <f t="shared" ref="O57" si="35">N57*H57</f>
        <v>839.12888888888892</v>
      </c>
      <c r="P57" s="10"/>
    </row>
    <row r="58" spans="1:16" s="9" customFormat="1" ht="25.5" customHeight="1" x14ac:dyDescent="0.35">
      <c r="A58" s="36">
        <f>IF(I58&lt;&gt;"",1+MAX($A$1:A57),"")</f>
        <v>22</v>
      </c>
      <c r="B58" s="38" t="s">
        <v>126</v>
      </c>
      <c r="C58" s="38" t="s">
        <v>126</v>
      </c>
      <c r="E58" s="33" t="s">
        <v>92</v>
      </c>
      <c r="F58" s="6">
        <v>97.42</v>
      </c>
      <c r="G58" s="1">
        <v>0.1</v>
      </c>
      <c r="H58" s="2">
        <f t="shared" ref="H58:H60" si="36">F58*(1+G58)</f>
        <v>107.16200000000001</v>
      </c>
      <c r="I58" s="16" t="s">
        <v>25</v>
      </c>
      <c r="J58" s="64">
        <v>37.599999999999994</v>
      </c>
      <c r="K58" s="65">
        <f t="shared" si="33"/>
        <v>4029.2911999999997</v>
      </c>
      <c r="L58" s="65">
        <v>42.400000000000006</v>
      </c>
      <c r="M58" s="65">
        <f t="shared" si="34"/>
        <v>4543.6688000000013</v>
      </c>
      <c r="N58" s="64">
        <v>80</v>
      </c>
      <c r="O58" s="4">
        <f t="shared" ref="O58:O60" si="37">N58*H58</f>
        <v>8572.9600000000009</v>
      </c>
      <c r="P58" s="10"/>
    </row>
    <row r="59" spans="1:16" s="9" customFormat="1" ht="25.5" customHeight="1" x14ac:dyDescent="0.35">
      <c r="A59" s="36">
        <f>IF(I59&lt;&gt;"",1+MAX($A$1:A58),"")</f>
        <v>23</v>
      </c>
      <c r="B59" s="38" t="s">
        <v>126</v>
      </c>
      <c r="C59" s="38" t="s">
        <v>126</v>
      </c>
      <c r="E59" s="33" t="s">
        <v>93</v>
      </c>
      <c r="F59" s="6">
        <v>354.53</v>
      </c>
      <c r="G59" s="1">
        <v>0.1</v>
      </c>
      <c r="H59" s="2">
        <f t="shared" si="36"/>
        <v>389.983</v>
      </c>
      <c r="I59" s="16" t="s">
        <v>25</v>
      </c>
      <c r="J59" s="64">
        <v>11.75</v>
      </c>
      <c r="K59" s="65">
        <f t="shared" ref="K59" si="38">J59*H59</f>
        <v>4582.3002500000002</v>
      </c>
      <c r="L59" s="65">
        <v>13.25</v>
      </c>
      <c r="M59" s="42">
        <f t="shared" ref="M59:M60" si="39">L59*H59</f>
        <v>5167.2747500000005</v>
      </c>
      <c r="N59" s="3">
        <v>25</v>
      </c>
      <c r="O59" s="4">
        <f t="shared" si="37"/>
        <v>9749.5750000000007</v>
      </c>
      <c r="P59" s="10"/>
    </row>
    <row r="60" spans="1:16" s="9" customFormat="1" ht="25.5" customHeight="1" x14ac:dyDescent="0.35">
      <c r="A60" s="36">
        <f>IF(I60&lt;&gt;"",1+MAX($A$1:A59),"")</f>
        <v>24</v>
      </c>
      <c r="B60" s="38" t="s">
        <v>126</v>
      </c>
      <c r="C60" s="38" t="s">
        <v>126</v>
      </c>
      <c r="E60" s="33" t="s">
        <v>130</v>
      </c>
      <c r="F60" s="6">
        <v>36.57</v>
      </c>
      <c r="G60" s="1">
        <v>0.1</v>
      </c>
      <c r="H60" s="2">
        <f t="shared" si="36"/>
        <v>40.227000000000004</v>
      </c>
      <c r="I60" s="16" t="s">
        <v>25</v>
      </c>
      <c r="J60" s="64">
        <v>37.599999999999994</v>
      </c>
      <c r="K60" s="65">
        <f t="shared" ref="K60" si="40">J60*H60</f>
        <v>1512.5351999999998</v>
      </c>
      <c r="L60" s="65">
        <v>42.400000000000006</v>
      </c>
      <c r="M60" s="65">
        <f t="shared" si="39"/>
        <v>1705.6248000000005</v>
      </c>
      <c r="N60" s="64">
        <v>80</v>
      </c>
      <c r="O60" s="4">
        <f t="shared" si="37"/>
        <v>3218.1600000000003</v>
      </c>
      <c r="P60" s="10"/>
    </row>
    <row r="61" spans="1:16" s="9" customFormat="1" ht="30" customHeight="1" x14ac:dyDescent="0.35">
      <c r="A61" s="36">
        <f>IF(I61&lt;&gt;"",1+MAX($A$1:A60),"")</f>
        <v>25</v>
      </c>
      <c r="B61" s="38" t="s">
        <v>125</v>
      </c>
      <c r="C61" s="38" t="s">
        <v>125</v>
      </c>
      <c r="E61" s="33" t="s">
        <v>94</v>
      </c>
      <c r="F61" s="6">
        <f>206.44*0.34/27</f>
        <v>2.5996148148148146</v>
      </c>
      <c r="G61" s="1">
        <v>0.1</v>
      </c>
      <c r="H61" s="2">
        <f t="shared" ref="H61" si="41">F61*(1+G61)</f>
        <v>2.8595762962962965</v>
      </c>
      <c r="I61" s="16" t="s">
        <v>32</v>
      </c>
      <c r="J61" s="64">
        <v>25.849999999999998</v>
      </c>
      <c r="K61" s="65">
        <f t="shared" ref="K61" si="42">J61*H61</f>
        <v>73.920047259259263</v>
      </c>
      <c r="L61" s="65">
        <v>29.150000000000002</v>
      </c>
      <c r="M61" s="42">
        <f>L61*H61</f>
        <v>83.356649037037045</v>
      </c>
      <c r="N61" s="3">
        <v>55</v>
      </c>
      <c r="O61" s="4">
        <f>N61*H61</f>
        <v>157.27669629629631</v>
      </c>
      <c r="P61" s="10"/>
    </row>
    <row r="62" spans="1:16" s="9" customFormat="1" ht="30" customHeight="1" x14ac:dyDescent="0.35">
      <c r="A62" s="36">
        <f>IF(I62&lt;&gt;"",1+MAX($A$1:A61),"")</f>
        <v>26</v>
      </c>
      <c r="B62" s="38" t="s">
        <v>125</v>
      </c>
      <c r="C62" s="38" t="s">
        <v>125</v>
      </c>
      <c r="E62" s="33" t="s">
        <v>96</v>
      </c>
      <c r="F62" s="6">
        <v>8.36</v>
      </c>
      <c r="G62" s="1">
        <v>0.1</v>
      </c>
      <c r="H62" s="2">
        <f t="shared" ref="H62:H63" si="43">F62*(1+G62)</f>
        <v>9.1959999999999997</v>
      </c>
      <c r="I62" s="16" t="s">
        <v>25</v>
      </c>
      <c r="J62" s="64">
        <v>23.5</v>
      </c>
      <c r="K62" s="65">
        <f t="shared" ref="K62" si="44">J62*H62</f>
        <v>216.10599999999999</v>
      </c>
      <c r="L62" s="65">
        <v>26.5</v>
      </c>
      <c r="M62" s="65">
        <f t="shared" ref="M62" si="45">L62*H62</f>
        <v>243.69399999999999</v>
      </c>
      <c r="N62" s="64">
        <v>50</v>
      </c>
      <c r="O62" s="4">
        <f t="shared" ref="O62:O63" si="46">N62*H62</f>
        <v>459.8</v>
      </c>
      <c r="P62" s="10"/>
    </row>
    <row r="63" spans="1:16" s="9" customFormat="1" ht="30" customHeight="1" x14ac:dyDescent="0.35">
      <c r="A63" s="36">
        <f>IF(I63&lt;&gt;"",1+MAX($A$1:A62),"")</f>
        <v>27</v>
      </c>
      <c r="B63" s="38" t="s">
        <v>125</v>
      </c>
      <c r="C63" s="38" t="s">
        <v>125</v>
      </c>
      <c r="E63" s="33" t="s">
        <v>131</v>
      </c>
      <c r="F63" s="6">
        <v>314.14999999999998</v>
      </c>
      <c r="G63" s="1">
        <v>0.1</v>
      </c>
      <c r="H63" s="2">
        <f t="shared" si="43"/>
        <v>345.565</v>
      </c>
      <c r="I63" s="16" t="s">
        <v>25</v>
      </c>
      <c r="J63" s="64">
        <v>10.34</v>
      </c>
      <c r="K63" s="65">
        <f t="shared" ref="K63" si="47">J63*H63</f>
        <v>3573.1421</v>
      </c>
      <c r="L63" s="65">
        <v>11.66</v>
      </c>
      <c r="M63" s="42">
        <f t="shared" ref="M63:M65" si="48">L63*H63</f>
        <v>4029.2878999999998</v>
      </c>
      <c r="N63" s="3">
        <v>22</v>
      </c>
      <c r="O63" s="4">
        <f t="shared" si="46"/>
        <v>7602.43</v>
      </c>
      <c r="P63" s="10"/>
    </row>
    <row r="64" spans="1:16" s="9" customFormat="1" ht="35.25" customHeight="1" x14ac:dyDescent="0.35">
      <c r="A64" s="36">
        <f>IF(I64&lt;&gt;"",1+MAX($A$1:A63),"")</f>
        <v>28</v>
      </c>
      <c r="B64" s="38" t="s">
        <v>126</v>
      </c>
      <c r="C64" s="38" t="s">
        <v>126</v>
      </c>
      <c r="E64" s="33" t="s">
        <v>89</v>
      </c>
      <c r="F64" s="6">
        <v>5.0199999999999996</v>
      </c>
      <c r="G64" s="1">
        <v>0.1</v>
      </c>
      <c r="H64" s="2">
        <f t="shared" si="28"/>
        <v>5.5220000000000002</v>
      </c>
      <c r="I64" s="16" t="s">
        <v>26</v>
      </c>
      <c r="J64" s="64">
        <v>17.86</v>
      </c>
      <c r="K64" s="65">
        <f t="shared" ref="K64:K65" si="49">J64*H64</f>
        <v>98.622920000000008</v>
      </c>
      <c r="L64" s="65">
        <v>20.14</v>
      </c>
      <c r="M64" s="65">
        <f t="shared" si="48"/>
        <v>111.21308000000001</v>
      </c>
      <c r="N64" s="64">
        <v>38</v>
      </c>
      <c r="O64" s="4">
        <f t="shared" si="31"/>
        <v>209.83600000000001</v>
      </c>
      <c r="P64" s="10"/>
    </row>
    <row r="65" spans="1:16" s="9" customFormat="1" ht="32.25" customHeight="1" x14ac:dyDescent="0.35">
      <c r="A65" s="36">
        <f>IF(I65&lt;&gt;"",1+MAX($A$1:A64),"")</f>
        <v>29</v>
      </c>
      <c r="B65" s="38" t="s">
        <v>126</v>
      </c>
      <c r="C65" s="38" t="s">
        <v>126</v>
      </c>
      <c r="E65" s="33" t="s">
        <v>90</v>
      </c>
      <c r="F65" s="6">
        <v>129.13999999999999</v>
      </c>
      <c r="G65" s="1">
        <v>0.1</v>
      </c>
      <c r="H65" s="2">
        <f t="shared" si="28"/>
        <v>142.054</v>
      </c>
      <c r="I65" s="16" t="s">
        <v>26</v>
      </c>
      <c r="J65" s="64">
        <v>17.86</v>
      </c>
      <c r="K65" s="65">
        <f t="shared" si="49"/>
        <v>2537.0844400000001</v>
      </c>
      <c r="L65" s="65">
        <v>20.14</v>
      </c>
      <c r="M65" s="65">
        <f t="shared" si="48"/>
        <v>2860.96756</v>
      </c>
      <c r="N65" s="64">
        <v>38</v>
      </c>
      <c r="O65" s="4">
        <f t="shared" si="31"/>
        <v>5398.0519999999997</v>
      </c>
      <c r="P65" s="10"/>
    </row>
    <row r="66" spans="1:16" s="9" customFormat="1" ht="32.25" customHeight="1" x14ac:dyDescent="0.35">
      <c r="A66" s="36">
        <f>IF(I66&lt;&gt;"",1+MAX($A$1:A65),"")</f>
        <v>30</v>
      </c>
      <c r="B66" s="38" t="s">
        <v>126</v>
      </c>
      <c r="C66" s="38" t="s">
        <v>126</v>
      </c>
      <c r="E66" s="33" t="s">
        <v>97</v>
      </c>
      <c r="F66" s="6">
        <f>2*4.72</f>
        <v>9.44</v>
      </c>
      <c r="G66" s="1">
        <v>0.1</v>
      </c>
      <c r="H66" s="2">
        <f t="shared" ref="H66:H68" si="50">F66*(1+G66)</f>
        <v>10.384</v>
      </c>
      <c r="I66" s="16" t="s">
        <v>25</v>
      </c>
      <c r="J66" s="64">
        <v>10.34</v>
      </c>
      <c r="K66" s="65">
        <f t="shared" ref="K66" si="51">J66*H66</f>
        <v>107.37056</v>
      </c>
      <c r="L66" s="65">
        <v>11.66</v>
      </c>
      <c r="M66" s="42">
        <f t="shared" ref="M66:M70" si="52">L66*H66</f>
        <v>121.07744000000001</v>
      </c>
      <c r="N66" s="3">
        <v>22</v>
      </c>
      <c r="O66" s="4">
        <f t="shared" ref="O66:O68" si="53">N66*H66</f>
        <v>228.44800000000001</v>
      </c>
      <c r="P66" s="10"/>
    </row>
    <row r="67" spans="1:16" s="9" customFormat="1" ht="32.25" customHeight="1" x14ac:dyDescent="0.35">
      <c r="A67" s="36">
        <f>IF(I67&lt;&gt;"",1+MAX($A$1:A66),"")</f>
        <v>31</v>
      </c>
      <c r="B67" s="38" t="s">
        <v>125</v>
      </c>
      <c r="C67" s="38" t="s">
        <v>125</v>
      </c>
      <c r="E67" s="33" t="s">
        <v>98</v>
      </c>
      <c r="F67" s="6">
        <v>1</v>
      </c>
      <c r="G67" s="1">
        <v>0</v>
      </c>
      <c r="H67" s="2">
        <f t="shared" si="50"/>
        <v>1</v>
      </c>
      <c r="I67" s="16" t="s">
        <v>31</v>
      </c>
      <c r="J67" s="3">
        <v>40.96</v>
      </c>
      <c r="K67" s="42">
        <f t="shared" ref="K67:K70" si="54">J67*H67</f>
        <v>40.96</v>
      </c>
      <c r="L67" s="42">
        <v>128</v>
      </c>
      <c r="M67" s="42">
        <f t="shared" si="52"/>
        <v>128</v>
      </c>
      <c r="N67" s="3">
        <f>J67+L67</f>
        <v>168.96</v>
      </c>
      <c r="O67" s="4">
        <f t="shared" si="53"/>
        <v>168.96</v>
      </c>
      <c r="P67" s="10"/>
    </row>
    <row r="68" spans="1:16" s="9" customFormat="1" ht="32.25" customHeight="1" x14ac:dyDescent="0.35">
      <c r="A68" s="36">
        <f>IF(I68&lt;&gt;"",1+MAX($A$1:A67),"")</f>
        <v>32</v>
      </c>
      <c r="B68" s="38" t="s">
        <v>125</v>
      </c>
      <c r="C68" s="38" t="s">
        <v>125</v>
      </c>
      <c r="E68" s="33" t="s">
        <v>132</v>
      </c>
      <c r="F68" s="6">
        <v>2</v>
      </c>
      <c r="G68" s="1">
        <v>0</v>
      </c>
      <c r="H68" s="2">
        <f t="shared" si="50"/>
        <v>2</v>
      </c>
      <c r="I68" s="16" t="s">
        <v>31</v>
      </c>
      <c r="J68" s="3">
        <v>64</v>
      </c>
      <c r="K68" s="42">
        <f t="shared" si="54"/>
        <v>128</v>
      </c>
      <c r="L68" s="42">
        <v>200</v>
      </c>
      <c r="M68" s="42">
        <f t="shared" si="52"/>
        <v>400</v>
      </c>
      <c r="N68" s="3">
        <f>J68+L68</f>
        <v>264</v>
      </c>
      <c r="O68" s="4">
        <f t="shared" si="53"/>
        <v>528</v>
      </c>
      <c r="P68" s="10"/>
    </row>
    <row r="69" spans="1:16" s="9" customFormat="1" ht="32.25" customHeight="1" x14ac:dyDescent="0.35">
      <c r="A69" s="36">
        <f>IF(I69&lt;&gt;"",1+MAX($A$1:A68),"")</f>
        <v>33</v>
      </c>
      <c r="B69" s="38" t="s">
        <v>126</v>
      </c>
      <c r="C69" s="38" t="s">
        <v>126</v>
      </c>
      <c r="E69" s="33" t="s">
        <v>99</v>
      </c>
      <c r="F69" s="6">
        <v>2</v>
      </c>
      <c r="G69" s="1">
        <v>0</v>
      </c>
      <c r="H69" s="2">
        <f t="shared" ref="H69:H70" si="55">F69*(1+G69)</f>
        <v>2</v>
      </c>
      <c r="I69" s="16" t="s">
        <v>31</v>
      </c>
      <c r="J69" s="64">
        <v>178.6</v>
      </c>
      <c r="K69" s="65">
        <f t="shared" si="54"/>
        <v>357.2</v>
      </c>
      <c r="L69" s="65">
        <v>201.4</v>
      </c>
      <c r="M69" s="65">
        <f t="shared" si="52"/>
        <v>402.8</v>
      </c>
      <c r="N69" s="64">
        <v>380</v>
      </c>
      <c r="O69" s="4">
        <f t="shared" ref="O69:O70" si="56">N69*H69</f>
        <v>760</v>
      </c>
      <c r="P69" s="10"/>
    </row>
    <row r="70" spans="1:16" s="9" customFormat="1" ht="32.25" customHeight="1" x14ac:dyDescent="0.35">
      <c r="A70" s="36">
        <f>IF(I70&lt;&gt;"",1+MAX($A$1:A69),"")</f>
        <v>34</v>
      </c>
      <c r="B70" s="38" t="s">
        <v>126</v>
      </c>
      <c r="C70" s="38" t="s">
        <v>126</v>
      </c>
      <c r="E70" s="33" t="s">
        <v>100</v>
      </c>
      <c r="F70" s="6">
        <v>1</v>
      </c>
      <c r="G70" s="1">
        <v>0</v>
      </c>
      <c r="H70" s="2">
        <f t="shared" si="55"/>
        <v>1</v>
      </c>
      <c r="I70" s="16" t="s">
        <v>31</v>
      </c>
      <c r="J70" s="66">
        <v>375</v>
      </c>
      <c r="K70" s="67">
        <f t="shared" si="54"/>
        <v>375</v>
      </c>
      <c r="L70" s="67">
        <v>1500</v>
      </c>
      <c r="M70" s="67">
        <f t="shared" si="52"/>
        <v>1500</v>
      </c>
      <c r="N70" s="66">
        <f>J70+L70</f>
        <v>1875</v>
      </c>
      <c r="O70" s="4">
        <f t="shared" si="56"/>
        <v>1875</v>
      </c>
      <c r="P70" s="10"/>
    </row>
    <row r="71" spans="1:16" x14ac:dyDescent="0.35">
      <c r="A71" s="36" t="str">
        <f>IF(I71&lt;&gt;"",1+MAX($A$1:A70),"")</f>
        <v/>
      </c>
      <c r="B71" s="53"/>
      <c r="C71" s="52"/>
      <c r="D71" s="9"/>
      <c r="E71" s="54"/>
      <c r="F71" s="6"/>
      <c r="G71" s="1"/>
      <c r="H71" s="2"/>
      <c r="I71" s="16"/>
      <c r="J71" s="42"/>
      <c r="K71" s="42"/>
      <c r="L71" s="42"/>
      <c r="M71" s="42"/>
      <c r="N71" s="3"/>
      <c r="O71" s="4"/>
      <c r="P71" s="10"/>
    </row>
    <row r="72" spans="1:16" x14ac:dyDescent="0.35">
      <c r="A72" s="36" t="str">
        <f>IF(I72&lt;&gt;"",1+MAX($A$1:A71),"")</f>
        <v/>
      </c>
      <c r="B72" s="53"/>
      <c r="C72" s="52"/>
      <c r="D72" s="55"/>
      <c r="E72" s="56" t="s">
        <v>45</v>
      </c>
      <c r="F72" s="6"/>
      <c r="G72" s="1"/>
      <c r="H72" s="2"/>
      <c r="I72" s="16"/>
      <c r="J72" s="42"/>
      <c r="K72" s="42"/>
      <c r="L72" s="42"/>
      <c r="M72" s="42"/>
      <c r="N72" s="3"/>
      <c r="O72" s="4"/>
      <c r="P72" s="10"/>
    </row>
    <row r="73" spans="1:16" x14ac:dyDescent="0.35">
      <c r="A73" s="36" t="str">
        <f>IF(I73&lt;&gt;"",1+MAX($A$1:A72),"")</f>
        <v/>
      </c>
      <c r="B73" s="53"/>
      <c r="C73" s="52"/>
      <c r="D73" s="9"/>
      <c r="E73" s="54"/>
      <c r="F73" s="6"/>
      <c r="G73" s="1"/>
      <c r="H73" s="2"/>
      <c r="I73" s="16"/>
      <c r="J73" s="42"/>
      <c r="K73" s="42"/>
      <c r="L73" s="42"/>
      <c r="M73" s="42"/>
      <c r="N73" s="3"/>
      <c r="O73" s="4"/>
      <c r="P73" s="10"/>
    </row>
    <row r="74" spans="1:16" s="9" customFormat="1" ht="30" customHeight="1" x14ac:dyDescent="0.35">
      <c r="A74" s="36">
        <f>IF(I74&lt;&gt;"",1+MAX($A$1:A73),"")</f>
        <v>35</v>
      </c>
      <c r="B74" s="38" t="s">
        <v>125</v>
      </c>
      <c r="C74" s="38" t="s">
        <v>125</v>
      </c>
      <c r="E74" s="33" t="s">
        <v>95</v>
      </c>
      <c r="F74" s="6">
        <v>2014.71</v>
      </c>
      <c r="G74" s="1">
        <v>0.1</v>
      </c>
      <c r="H74" s="2">
        <f>F74*(1+G74)</f>
        <v>2216.181</v>
      </c>
      <c r="I74" s="16" t="s">
        <v>25</v>
      </c>
      <c r="J74" s="66">
        <v>10.72</v>
      </c>
      <c r="K74" s="67">
        <f>J74*H74</f>
        <v>23757.460320000002</v>
      </c>
      <c r="L74" s="67">
        <v>5.28</v>
      </c>
      <c r="M74" s="67">
        <f>L74*H74</f>
        <v>11701.435680000001</v>
      </c>
      <c r="N74" s="66">
        <v>16</v>
      </c>
      <c r="O74" s="4">
        <f>N74*H74</f>
        <v>35458.896000000001</v>
      </c>
      <c r="P74" s="10"/>
    </row>
    <row r="75" spans="1:16" s="9" customFormat="1" ht="25.5" customHeight="1" x14ac:dyDescent="0.35">
      <c r="A75" s="36">
        <f>IF(I75&lt;&gt;"",1+MAX($A$1:A74),"")</f>
        <v>36</v>
      </c>
      <c r="B75" s="38" t="s">
        <v>126</v>
      </c>
      <c r="C75" s="38" t="s">
        <v>126</v>
      </c>
      <c r="E75" s="33" t="s">
        <v>91</v>
      </c>
      <c r="F75" s="6">
        <v>205.4</v>
      </c>
      <c r="G75" s="1">
        <v>0.1</v>
      </c>
      <c r="H75" s="2">
        <f t="shared" ref="H75" si="57">F75*(1+G75)</f>
        <v>225.94000000000003</v>
      </c>
      <c r="I75" s="16" t="s">
        <v>25</v>
      </c>
      <c r="J75" s="64">
        <v>8</v>
      </c>
      <c r="K75" s="65">
        <f>J75*H75</f>
        <v>1807.5200000000002</v>
      </c>
      <c r="L75" s="65">
        <v>6</v>
      </c>
      <c r="M75" s="65">
        <f>L75*H75</f>
        <v>1355.64</v>
      </c>
      <c r="N75" s="64">
        <f>J75+L75</f>
        <v>14</v>
      </c>
      <c r="O75" s="4">
        <f t="shared" ref="O75" si="58">N75*H75</f>
        <v>3163.1600000000003</v>
      </c>
      <c r="P75" s="10"/>
    </row>
    <row r="76" spans="1:16" x14ac:dyDescent="0.35">
      <c r="A76" s="36" t="str">
        <f>IF(I76&lt;&gt;"",1+MAX($A$1:A75),"")</f>
        <v/>
      </c>
      <c r="B76" s="53"/>
      <c r="C76" s="52"/>
      <c r="D76" s="9"/>
      <c r="E76" s="54"/>
      <c r="F76" s="6"/>
      <c r="G76" s="1"/>
      <c r="H76" s="2"/>
      <c r="I76" s="16"/>
      <c r="J76" s="42"/>
      <c r="K76" s="42"/>
      <c r="L76" s="42"/>
      <c r="M76" s="42"/>
      <c r="N76" s="3"/>
      <c r="O76" s="4"/>
      <c r="P76" s="10"/>
    </row>
    <row r="77" spans="1:16" x14ac:dyDescent="0.35">
      <c r="A77" s="36" t="str">
        <f>IF(I77&lt;&gt;"",1+MAX($A$1:A76),"")</f>
        <v/>
      </c>
      <c r="B77" s="53"/>
      <c r="C77" s="38"/>
      <c r="D77" s="60"/>
      <c r="E77" s="61" t="s">
        <v>138</v>
      </c>
      <c r="F77" s="6"/>
      <c r="G77" s="1"/>
      <c r="H77" s="2"/>
      <c r="I77" s="16"/>
      <c r="J77" s="42"/>
      <c r="K77" s="42"/>
      <c r="L77" s="42"/>
      <c r="M77" s="42"/>
      <c r="N77" s="3"/>
      <c r="O77" s="4"/>
      <c r="P77" s="10"/>
    </row>
    <row r="78" spans="1:16" s="9" customFormat="1" ht="30" customHeight="1" x14ac:dyDescent="0.35">
      <c r="A78" s="36">
        <f>IF(I78&lt;&gt;"",1+MAX($A$1:A77),"")</f>
        <v>37</v>
      </c>
      <c r="B78" s="38" t="s">
        <v>139</v>
      </c>
      <c r="C78" s="38" t="s">
        <v>139</v>
      </c>
      <c r="E78" s="33" t="s">
        <v>140</v>
      </c>
      <c r="F78" s="6">
        <v>1</v>
      </c>
      <c r="G78" s="1">
        <v>0</v>
      </c>
      <c r="H78" s="2">
        <f t="shared" ref="H78:H103" si="59">F78*(1+G78)</f>
        <v>1</v>
      </c>
      <c r="I78" s="16" t="s">
        <v>31</v>
      </c>
      <c r="J78" s="64">
        <v>345</v>
      </c>
      <c r="K78" s="42">
        <f t="shared" ref="K78:K103" si="60">J78*H78</f>
        <v>345</v>
      </c>
      <c r="L78" s="42">
        <v>230</v>
      </c>
      <c r="M78" s="42">
        <f t="shared" ref="M78:M103" si="61">L78*H78</f>
        <v>230</v>
      </c>
      <c r="N78" s="66">
        <f t="shared" ref="N78:N80" si="62">J78+L78</f>
        <v>575</v>
      </c>
      <c r="O78" s="4">
        <f t="shared" ref="O78:O103" si="63">N78*H78</f>
        <v>575</v>
      </c>
      <c r="P78" s="10"/>
    </row>
    <row r="79" spans="1:16" s="9" customFormat="1" ht="30" customHeight="1" x14ac:dyDescent="0.35">
      <c r="A79" s="36">
        <f>IF(I79&lt;&gt;"",1+MAX($A$1:A78),"")</f>
        <v>38</v>
      </c>
      <c r="B79" s="38" t="s">
        <v>139</v>
      </c>
      <c r="C79" s="38" t="s">
        <v>139</v>
      </c>
      <c r="E79" s="33" t="s">
        <v>141</v>
      </c>
      <c r="F79" s="6">
        <v>1</v>
      </c>
      <c r="G79" s="1">
        <v>0</v>
      </c>
      <c r="H79" s="2">
        <f t="shared" si="59"/>
        <v>1</v>
      </c>
      <c r="I79" s="16" t="s">
        <v>31</v>
      </c>
      <c r="J79" s="64">
        <v>552</v>
      </c>
      <c r="K79" s="42">
        <f t="shared" si="60"/>
        <v>552</v>
      </c>
      <c r="L79" s="42">
        <v>368</v>
      </c>
      <c r="M79" s="42">
        <f t="shared" si="61"/>
        <v>368</v>
      </c>
      <c r="N79" s="66">
        <f t="shared" si="62"/>
        <v>920</v>
      </c>
      <c r="O79" s="4">
        <f t="shared" si="63"/>
        <v>920</v>
      </c>
      <c r="P79" s="10"/>
    </row>
    <row r="80" spans="1:16" s="9" customFormat="1" ht="30" customHeight="1" x14ac:dyDescent="0.35">
      <c r="A80" s="36">
        <f>IF(I80&lt;&gt;"",1+MAX($A$1:A79),"")</f>
        <v>39</v>
      </c>
      <c r="B80" s="38" t="s">
        <v>139</v>
      </c>
      <c r="C80" s="38" t="s">
        <v>139</v>
      </c>
      <c r="E80" s="33" t="s">
        <v>142</v>
      </c>
      <c r="F80" s="6">
        <v>1</v>
      </c>
      <c r="G80" s="1">
        <v>0</v>
      </c>
      <c r="H80" s="2">
        <f t="shared" si="59"/>
        <v>1</v>
      </c>
      <c r="I80" s="16" t="s">
        <v>31</v>
      </c>
      <c r="J80" s="64">
        <v>450</v>
      </c>
      <c r="K80" s="42">
        <f t="shared" si="60"/>
        <v>450</v>
      </c>
      <c r="L80" s="42">
        <v>300</v>
      </c>
      <c r="M80" s="42">
        <f t="shared" si="61"/>
        <v>300</v>
      </c>
      <c r="N80" s="66">
        <f t="shared" si="62"/>
        <v>750</v>
      </c>
      <c r="O80" s="4">
        <f t="shared" si="63"/>
        <v>750</v>
      </c>
      <c r="P80" s="10"/>
    </row>
    <row r="81" spans="1:16" s="9" customFormat="1" ht="14.5" x14ac:dyDescent="0.35">
      <c r="A81" s="36" t="str">
        <f>IF(I81&lt;&gt;"",1+MAX($A$1:A80),"")</f>
        <v/>
      </c>
      <c r="B81" s="38"/>
      <c r="C81" s="29"/>
      <c r="E81" s="33"/>
      <c r="F81" s="6"/>
      <c r="G81" s="1"/>
      <c r="H81" s="2"/>
      <c r="I81" s="16"/>
      <c r="J81" s="3"/>
      <c r="K81" s="42"/>
      <c r="L81" s="42"/>
      <c r="M81" s="42"/>
      <c r="N81" s="3"/>
      <c r="O81" s="4"/>
      <c r="P81" s="10"/>
    </row>
    <row r="82" spans="1:16" x14ac:dyDescent="0.35">
      <c r="A82" s="36" t="str">
        <f>IF(I82&lt;&gt;"",1+MAX($A$1:A81),"")</f>
        <v/>
      </c>
      <c r="B82" s="53"/>
      <c r="C82" s="52"/>
      <c r="D82" s="60"/>
      <c r="E82" s="61" t="s">
        <v>143</v>
      </c>
      <c r="F82" s="6"/>
      <c r="G82" s="1"/>
      <c r="H82" s="2"/>
      <c r="I82" s="16"/>
      <c r="J82" s="42"/>
      <c r="K82" s="42"/>
      <c r="L82" s="42"/>
      <c r="M82" s="42"/>
      <c r="N82" s="3"/>
      <c r="O82" s="4"/>
      <c r="P82" s="10"/>
    </row>
    <row r="83" spans="1:16" s="9" customFormat="1" ht="30" customHeight="1" x14ac:dyDescent="0.35">
      <c r="A83" s="36">
        <f>IF(I83&lt;&gt;"",1+MAX($A$1:A82),"")</f>
        <v>40</v>
      </c>
      <c r="B83" s="38" t="s">
        <v>139</v>
      </c>
      <c r="C83" s="38" t="s">
        <v>139</v>
      </c>
      <c r="E83" s="33" t="s">
        <v>144</v>
      </c>
      <c r="F83" s="6">
        <v>6</v>
      </c>
      <c r="G83" s="1">
        <v>0</v>
      </c>
      <c r="H83" s="2">
        <f t="shared" si="59"/>
        <v>6</v>
      </c>
      <c r="I83" s="16" t="s">
        <v>31</v>
      </c>
      <c r="J83" s="64">
        <v>33</v>
      </c>
      <c r="K83" s="42">
        <f t="shared" si="60"/>
        <v>198</v>
      </c>
      <c r="L83" s="42">
        <v>22</v>
      </c>
      <c r="M83" s="42">
        <f t="shared" si="61"/>
        <v>132</v>
      </c>
      <c r="N83" s="66">
        <f t="shared" ref="N83:N103" si="64">J83+L83</f>
        <v>55</v>
      </c>
      <c r="O83" s="4">
        <f t="shared" si="63"/>
        <v>330</v>
      </c>
      <c r="P83" s="10"/>
    </row>
    <row r="84" spans="1:16" s="9" customFormat="1" ht="30" customHeight="1" x14ac:dyDescent="0.35">
      <c r="A84" s="36">
        <f>IF(I84&lt;&gt;"",1+MAX($A$1:A83),"")</f>
        <v>41</v>
      </c>
      <c r="B84" s="38" t="s">
        <v>139</v>
      </c>
      <c r="C84" s="38" t="s">
        <v>139</v>
      </c>
      <c r="E84" s="33" t="s">
        <v>145</v>
      </c>
      <c r="F84" s="6">
        <v>4</v>
      </c>
      <c r="G84" s="1">
        <v>0</v>
      </c>
      <c r="H84" s="2">
        <f t="shared" si="59"/>
        <v>4</v>
      </c>
      <c r="I84" s="16" t="s">
        <v>31</v>
      </c>
      <c r="J84" s="64">
        <v>43.5</v>
      </c>
      <c r="K84" s="42">
        <f t="shared" si="60"/>
        <v>174</v>
      </c>
      <c r="L84" s="42">
        <v>29</v>
      </c>
      <c r="M84" s="42">
        <f t="shared" si="61"/>
        <v>116</v>
      </c>
      <c r="N84" s="66">
        <f t="shared" si="64"/>
        <v>72.5</v>
      </c>
      <c r="O84" s="4">
        <f t="shared" si="63"/>
        <v>290</v>
      </c>
      <c r="P84" s="10"/>
    </row>
    <row r="85" spans="1:16" s="9" customFormat="1" ht="30" customHeight="1" x14ac:dyDescent="0.35">
      <c r="A85" s="36">
        <f>IF(I85&lt;&gt;"",1+MAX($A$1:A84),"")</f>
        <v>42</v>
      </c>
      <c r="B85" s="38" t="s">
        <v>139</v>
      </c>
      <c r="C85" s="38" t="s">
        <v>139</v>
      </c>
      <c r="E85" s="33" t="s">
        <v>146</v>
      </c>
      <c r="F85" s="6">
        <v>2</v>
      </c>
      <c r="G85" s="1">
        <v>0</v>
      </c>
      <c r="H85" s="2">
        <f t="shared" si="59"/>
        <v>2</v>
      </c>
      <c r="I85" s="16" t="s">
        <v>31</v>
      </c>
      <c r="J85" s="64">
        <v>45</v>
      </c>
      <c r="K85" s="42">
        <f t="shared" si="60"/>
        <v>90</v>
      </c>
      <c r="L85" s="42">
        <v>30</v>
      </c>
      <c r="M85" s="42">
        <f t="shared" si="61"/>
        <v>60</v>
      </c>
      <c r="N85" s="66">
        <f t="shared" si="64"/>
        <v>75</v>
      </c>
      <c r="O85" s="4">
        <f t="shared" si="63"/>
        <v>150</v>
      </c>
      <c r="P85" s="10"/>
    </row>
    <row r="86" spans="1:16" s="9" customFormat="1" ht="30" customHeight="1" x14ac:dyDescent="0.35">
      <c r="A86" s="36">
        <f>IF(I86&lt;&gt;"",1+MAX($A$1:A85),"")</f>
        <v>43</v>
      </c>
      <c r="B86" s="38" t="s">
        <v>139</v>
      </c>
      <c r="C86" s="38" t="s">
        <v>139</v>
      </c>
      <c r="E86" s="33" t="s">
        <v>147</v>
      </c>
      <c r="F86" s="6">
        <v>1</v>
      </c>
      <c r="G86" s="1">
        <v>0</v>
      </c>
      <c r="H86" s="2">
        <f t="shared" si="59"/>
        <v>1</v>
      </c>
      <c r="I86" s="16" t="s">
        <v>31</v>
      </c>
      <c r="J86" s="64">
        <v>51</v>
      </c>
      <c r="K86" s="42">
        <f t="shared" si="60"/>
        <v>51</v>
      </c>
      <c r="L86" s="42">
        <v>34</v>
      </c>
      <c r="M86" s="42">
        <f t="shared" si="61"/>
        <v>34</v>
      </c>
      <c r="N86" s="66">
        <f t="shared" si="64"/>
        <v>85</v>
      </c>
      <c r="O86" s="4">
        <f t="shared" si="63"/>
        <v>85</v>
      </c>
      <c r="P86" s="10"/>
    </row>
    <row r="87" spans="1:16" s="9" customFormat="1" ht="30" customHeight="1" x14ac:dyDescent="0.35">
      <c r="A87" s="36">
        <f>IF(I87&lt;&gt;"",1+MAX($A$1:A86),"")</f>
        <v>44</v>
      </c>
      <c r="B87" s="38" t="s">
        <v>139</v>
      </c>
      <c r="C87" s="38" t="s">
        <v>139</v>
      </c>
      <c r="E87" s="33" t="s">
        <v>148</v>
      </c>
      <c r="F87" s="6">
        <v>2</v>
      </c>
      <c r="G87" s="1">
        <v>0</v>
      </c>
      <c r="H87" s="2">
        <f t="shared" si="59"/>
        <v>2</v>
      </c>
      <c r="I87" s="16" t="s">
        <v>31</v>
      </c>
      <c r="J87" s="64">
        <v>54</v>
      </c>
      <c r="K87" s="42">
        <f t="shared" si="60"/>
        <v>108</v>
      </c>
      <c r="L87" s="42">
        <v>36</v>
      </c>
      <c r="M87" s="42">
        <f t="shared" si="61"/>
        <v>72</v>
      </c>
      <c r="N87" s="66">
        <f t="shared" si="64"/>
        <v>90</v>
      </c>
      <c r="O87" s="4">
        <f t="shared" si="63"/>
        <v>180</v>
      </c>
      <c r="P87" s="10"/>
    </row>
    <row r="88" spans="1:16" s="9" customFormat="1" ht="30" customHeight="1" x14ac:dyDescent="0.35">
      <c r="A88" s="36">
        <f>IF(I88&lt;&gt;"",1+MAX($A$1:A87),"")</f>
        <v>45</v>
      </c>
      <c r="B88" s="38" t="s">
        <v>139</v>
      </c>
      <c r="C88" s="38" t="s">
        <v>139</v>
      </c>
      <c r="E88" s="33" t="s">
        <v>149</v>
      </c>
      <c r="F88" s="6">
        <v>7</v>
      </c>
      <c r="G88" s="1">
        <v>0</v>
      </c>
      <c r="H88" s="2">
        <f t="shared" si="59"/>
        <v>7</v>
      </c>
      <c r="I88" s="16" t="s">
        <v>31</v>
      </c>
      <c r="J88" s="64">
        <v>42</v>
      </c>
      <c r="K88" s="42">
        <f t="shared" si="60"/>
        <v>294</v>
      </c>
      <c r="L88" s="42">
        <v>28</v>
      </c>
      <c r="M88" s="42">
        <f t="shared" si="61"/>
        <v>196</v>
      </c>
      <c r="N88" s="66">
        <f t="shared" si="64"/>
        <v>70</v>
      </c>
      <c r="O88" s="4">
        <f t="shared" si="63"/>
        <v>490</v>
      </c>
      <c r="P88" s="10"/>
    </row>
    <row r="89" spans="1:16" s="9" customFormat="1" ht="30" customHeight="1" x14ac:dyDescent="0.35">
      <c r="A89" s="36">
        <f>IF(I89&lt;&gt;"",1+MAX($A$1:A88),"")</f>
        <v>46</v>
      </c>
      <c r="B89" s="38" t="s">
        <v>139</v>
      </c>
      <c r="C89" s="38" t="s">
        <v>139</v>
      </c>
      <c r="E89" s="33" t="s">
        <v>150</v>
      </c>
      <c r="F89" s="6">
        <v>2</v>
      </c>
      <c r="G89" s="1">
        <v>0</v>
      </c>
      <c r="H89" s="2">
        <f t="shared" si="59"/>
        <v>2</v>
      </c>
      <c r="I89" s="16" t="s">
        <v>31</v>
      </c>
      <c r="J89" s="64">
        <v>48</v>
      </c>
      <c r="K89" s="42">
        <f t="shared" si="60"/>
        <v>96</v>
      </c>
      <c r="L89" s="42">
        <v>32</v>
      </c>
      <c r="M89" s="42">
        <f t="shared" si="61"/>
        <v>64</v>
      </c>
      <c r="N89" s="66">
        <f t="shared" si="64"/>
        <v>80</v>
      </c>
      <c r="O89" s="4">
        <f t="shared" si="63"/>
        <v>160</v>
      </c>
      <c r="P89" s="10"/>
    </row>
    <row r="90" spans="1:16" s="9" customFormat="1" ht="30" customHeight="1" x14ac:dyDescent="0.35">
      <c r="A90" s="36">
        <f>IF(I90&lt;&gt;"",1+MAX($A$1:A89),"")</f>
        <v>47</v>
      </c>
      <c r="B90" s="38" t="s">
        <v>139</v>
      </c>
      <c r="C90" s="38" t="s">
        <v>139</v>
      </c>
      <c r="E90" s="33" t="s">
        <v>151</v>
      </c>
      <c r="F90" s="6">
        <v>28</v>
      </c>
      <c r="G90" s="1">
        <v>0</v>
      </c>
      <c r="H90" s="2">
        <f t="shared" si="59"/>
        <v>28</v>
      </c>
      <c r="I90" s="16" t="s">
        <v>31</v>
      </c>
      <c r="J90" s="64">
        <v>28.424999999999997</v>
      </c>
      <c r="K90" s="42">
        <f t="shared" si="60"/>
        <v>795.89999999999986</v>
      </c>
      <c r="L90" s="42">
        <v>18.95</v>
      </c>
      <c r="M90" s="42">
        <f t="shared" si="61"/>
        <v>530.6</v>
      </c>
      <c r="N90" s="66">
        <f t="shared" si="64"/>
        <v>47.375</v>
      </c>
      <c r="O90" s="4">
        <f t="shared" si="63"/>
        <v>1326.5</v>
      </c>
      <c r="P90" s="10"/>
    </row>
    <row r="91" spans="1:16" s="9" customFormat="1" ht="30" customHeight="1" x14ac:dyDescent="0.35">
      <c r="A91" s="36">
        <f>IF(I91&lt;&gt;"",1+MAX($A$1:A90),"")</f>
        <v>48</v>
      </c>
      <c r="B91" s="38" t="s">
        <v>139</v>
      </c>
      <c r="C91" s="38" t="s">
        <v>139</v>
      </c>
      <c r="E91" s="33" t="s">
        <v>152</v>
      </c>
      <c r="F91" s="6">
        <v>6</v>
      </c>
      <c r="G91" s="1">
        <v>0</v>
      </c>
      <c r="H91" s="2">
        <f t="shared" si="59"/>
        <v>6</v>
      </c>
      <c r="I91" s="16" t="s">
        <v>31</v>
      </c>
      <c r="J91" s="64">
        <v>31.5</v>
      </c>
      <c r="K91" s="42">
        <f t="shared" si="60"/>
        <v>189</v>
      </c>
      <c r="L91" s="42">
        <v>21</v>
      </c>
      <c r="M91" s="42">
        <f t="shared" si="61"/>
        <v>126</v>
      </c>
      <c r="N91" s="66">
        <f t="shared" si="64"/>
        <v>52.5</v>
      </c>
      <c r="O91" s="4">
        <f t="shared" si="63"/>
        <v>315</v>
      </c>
      <c r="P91" s="10"/>
    </row>
    <row r="92" spans="1:16" s="9" customFormat="1" ht="30" customHeight="1" x14ac:dyDescent="0.35">
      <c r="A92" s="36">
        <f>IF(I92&lt;&gt;"",1+MAX($A$1:A91),"")</f>
        <v>49</v>
      </c>
      <c r="B92" s="38" t="s">
        <v>139</v>
      </c>
      <c r="C92" s="38" t="s">
        <v>139</v>
      </c>
      <c r="E92" s="33" t="s">
        <v>153</v>
      </c>
      <c r="F92" s="6">
        <v>3</v>
      </c>
      <c r="G92" s="1">
        <v>0</v>
      </c>
      <c r="H92" s="2">
        <f t="shared" si="59"/>
        <v>3</v>
      </c>
      <c r="I92" s="16" t="s">
        <v>31</v>
      </c>
      <c r="J92" s="64">
        <v>43.5</v>
      </c>
      <c r="K92" s="42">
        <f t="shared" si="60"/>
        <v>130.5</v>
      </c>
      <c r="L92" s="42">
        <v>29</v>
      </c>
      <c r="M92" s="42">
        <f t="shared" si="61"/>
        <v>87</v>
      </c>
      <c r="N92" s="66">
        <f t="shared" si="64"/>
        <v>72.5</v>
      </c>
      <c r="O92" s="4">
        <f t="shared" si="63"/>
        <v>217.5</v>
      </c>
      <c r="P92" s="10"/>
    </row>
    <row r="93" spans="1:16" s="9" customFormat="1" ht="30" customHeight="1" x14ac:dyDescent="0.35">
      <c r="A93" s="36">
        <f>IF(I93&lt;&gt;"",1+MAX($A$1:A92),"")</f>
        <v>50</v>
      </c>
      <c r="B93" s="38" t="s">
        <v>139</v>
      </c>
      <c r="C93" s="38" t="s">
        <v>139</v>
      </c>
      <c r="E93" s="33" t="s">
        <v>154</v>
      </c>
      <c r="F93" s="6">
        <v>1</v>
      </c>
      <c r="G93" s="1">
        <v>0</v>
      </c>
      <c r="H93" s="2">
        <f t="shared" si="59"/>
        <v>1</v>
      </c>
      <c r="I93" s="16" t="s">
        <v>31</v>
      </c>
      <c r="J93" s="64">
        <v>51</v>
      </c>
      <c r="K93" s="42">
        <f t="shared" si="60"/>
        <v>51</v>
      </c>
      <c r="L93" s="42">
        <v>34</v>
      </c>
      <c r="M93" s="42">
        <f t="shared" si="61"/>
        <v>34</v>
      </c>
      <c r="N93" s="66">
        <f t="shared" si="64"/>
        <v>85</v>
      </c>
      <c r="O93" s="4">
        <f t="shared" si="63"/>
        <v>85</v>
      </c>
      <c r="P93" s="10"/>
    </row>
    <row r="94" spans="1:16" s="9" customFormat="1" ht="30" customHeight="1" x14ac:dyDescent="0.35">
      <c r="A94" s="36">
        <f>IF(I94&lt;&gt;"",1+MAX($A$1:A93),"")</f>
        <v>51</v>
      </c>
      <c r="B94" s="38" t="s">
        <v>139</v>
      </c>
      <c r="C94" s="38" t="s">
        <v>139</v>
      </c>
      <c r="E94" s="33" t="s">
        <v>155</v>
      </c>
      <c r="F94" s="6">
        <v>4</v>
      </c>
      <c r="G94" s="1">
        <v>0</v>
      </c>
      <c r="H94" s="2">
        <f t="shared" si="59"/>
        <v>4</v>
      </c>
      <c r="I94" s="16" t="s">
        <v>31</v>
      </c>
      <c r="J94" s="64">
        <v>58.5</v>
      </c>
      <c r="K94" s="42">
        <f t="shared" si="60"/>
        <v>234</v>
      </c>
      <c r="L94" s="42">
        <v>39</v>
      </c>
      <c r="M94" s="42">
        <f t="shared" si="61"/>
        <v>156</v>
      </c>
      <c r="N94" s="66">
        <f t="shared" si="64"/>
        <v>97.5</v>
      </c>
      <c r="O94" s="4">
        <f t="shared" si="63"/>
        <v>390</v>
      </c>
      <c r="P94" s="10"/>
    </row>
    <row r="95" spans="1:16" s="9" customFormat="1" ht="30" customHeight="1" x14ac:dyDescent="0.35">
      <c r="A95" s="36">
        <f>IF(I95&lt;&gt;"",1+MAX($A$1:A94),"")</f>
        <v>52</v>
      </c>
      <c r="B95" s="38" t="s">
        <v>139</v>
      </c>
      <c r="C95" s="38" t="s">
        <v>139</v>
      </c>
      <c r="E95" s="33" t="s">
        <v>156</v>
      </c>
      <c r="F95" s="6">
        <v>11</v>
      </c>
      <c r="G95" s="1">
        <v>0</v>
      </c>
      <c r="H95" s="2">
        <f t="shared" si="59"/>
        <v>11</v>
      </c>
      <c r="I95" s="16" t="s">
        <v>31</v>
      </c>
      <c r="J95" s="64">
        <v>52.5</v>
      </c>
      <c r="K95" s="42">
        <f t="shared" si="60"/>
        <v>577.5</v>
      </c>
      <c r="L95" s="42">
        <v>35</v>
      </c>
      <c r="M95" s="42">
        <f t="shared" si="61"/>
        <v>385</v>
      </c>
      <c r="N95" s="66">
        <f t="shared" si="64"/>
        <v>87.5</v>
      </c>
      <c r="O95" s="4">
        <f t="shared" si="63"/>
        <v>962.5</v>
      </c>
      <c r="P95" s="10"/>
    </row>
    <row r="96" spans="1:16" s="9" customFormat="1" ht="30" customHeight="1" x14ac:dyDescent="0.35">
      <c r="A96" s="36">
        <f>IF(I96&lt;&gt;"",1+MAX($A$1:A95),"")</f>
        <v>53</v>
      </c>
      <c r="B96" s="38" t="s">
        <v>139</v>
      </c>
      <c r="C96" s="38" t="s">
        <v>139</v>
      </c>
      <c r="E96" s="33" t="s">
        <v>157</v>
      </c>
      <c r="F96" s="6">
        <v>15</v>
      </c>
      <c r="G96" s="1">
        <v>0</v>
      </c>
      <c r="H96" s="2">
        <f t="shared" si="59"/>
        <v>15</v>
      </c>
      <c r="I96" s="16" t="s">
        <v>31</v>
      </c>
      <c r="J96" s="64">
        <v>45</v>
      </c>
      <c r="K96" s="42">
        <f t="shared" si="60"/>
        <v>675</v>
      </c>
      <c r="L96" s="42">
        <v>30</v>
      </c>
      <c r="M96" s="42">
        <f t="shared" si="61"/>
        <v>450</v>
      </c>
      <c r="N96" s="66">
        <f t="shared" si="64"/>
        <v>75</v>
      </c>
      <c r="O96" s="4">
        <f t="shared" si="63"/>
        <v>1125</v>
      </c>
      <c r="P96" s="10"/>
    </row>
    <row r="97" spans="1:16" s="9" customFormat="1" ht="30" customHeight="1" x14ac:dyDescent="0.35">
      <c r="A97" s="36">
        <f>IF(I97&lt;&gt;"",1+MAX($A$1:A96),"")</f>
        <v>54</v>
      </c>
      <c r="B97" s="38" t="s">
        <v>139</v>
      </c>
      <c r="C97" s="38" t="s">
        <v>139</v>
      </c>
      <c r="E97" s="33" t="s">
        <v>158</v>
      </c>
      <c r="F97" s="6">
        <v>11</v>
      </c>
      <c r="G97" s="1">
        <v>0</v>
      </c>
      <c r="H97" s="2">
        <f t="shared" si="59"/>
        <v>11</v>
      </c>
      <c r="I97" s="16" t="s">
        <v>31</v>
      </c>
      <c r="J97" s="64">
        <v>48</v>
      </c>
      <c r="K97" s="42">
        <f t="shared" si="60"/>
        <v>528</v>
      </c>
      <c r="L97" s="42">
        <v>32</v>
      </c>
      <c r="M97" s="42">
        <f t="shared" si="61"/>
        <v>352</v>
      </c>
      <c r="N97" s="66">
        <f t="shared" si="64"/>
        <v>80</v>
      </c>
      <c r="O97" s="4">
        <f t="shared" si="63"/>
        <v>880</v>
      </c>
      <c r="P97" s="10"/>
    </row>
    <row r="98" spans="1:16" s="9" customFormat="1" ht="30" customHeight="1" x14ac:dyDescent="0.35">
      <c r="A98" s="36">
        <f>IF(I98&lt;&gt;"",1+MAX($A$1:A97),"")</f>
        <v>55</v>
      </c>
      <c r="B98" s="38" t="s">
        <v>139</v>
      </c>
      <c r="C98" s="38" t="s">
        <v>139</v>
      </c>
      <c r="E98" s="33" t="s">
        <v>159</v>
      </c>
      <c r="F98" s="6">
        <v>7</v>
      </c>
      <c r="G98" s="1">
        <v>0</v>
      </c>
      <c r="H98" s="2">
        <f t="shared" si="59"/>
        <v>7</v>
      </c>
      <c r="I98" s="16" t="s">
        <v>31</v>
      </c>
      <c r="J98" s="64">
        <v>51</v>
      </c>
      <c r="K98" s="42">
        <f t="shared" si="60"/>
        <v>357</v>
      </c>
      <c r="L98" s="42">
        <v>34</v>
      </c>
      <c r="M98" s="42">
        <f t="shared" si="61"/>
        <v>238</v>
      </c>
      <c r="N98" s="66">
        <f t="shared" si="64"/>
        <v>85</v>
      </c>
      <c r="O98" s="4">
        <f t="shared" si="63"/>
        <v>595</v>
      </c>
      <c r="P98" s="10"/>
    </row>
    <row r="99" spans="1:16" s="9" customFormat="1" ht="30" customHeight="1" x14ac:dyDescent="0.35">
      <c r="A99" s="36">
        <f>IF(I99&lt;&gt;"",1+MAX($A$1:A98),"")</f>
        <v>56</v>
      </c>
      <c r="B99" s="38" t="s">
        <v>139</v>
      </c>
      <c r="C99" s="38" t="s">
        <v>139</v>
      </c>
      <c r="E99" s="33" t="s">
        <v>160</v>
      </c>
      <c r="F99" s="6">
        <v>7</v>
      </c>
      <c r="G99" s="1">
        <v>0</v>
      </c>
      <c r="H99" s="2">
        <f t="shared" si="59"/>
        <v>7</v>
      </c>
      <c r="I99" s="16" t="s">
        <v>31</v>
      </c>
      <c r="J99" s="64">
        <v>49.5</v>
      </c>
      <c r="K99" s="42">
        <f t="shared" si="60"/>
        <v>346.5</v>
      </c>
      <c r="L99" s="42">
        <v>33</v>
      </c>
      <c r="M99" s="42">
        <f t="shared" si="61"/>
        <v>231</v>
      </c>
      <c r="N99" s="66">
        <f t="shared" si="64"/>
        <v>82.5</v>
      </c>
      <c r="O99" s="4">
        <f t="shared" si="63"/>
        <v>577.5</v>
      </c>
      <c r="P99" s="10"/>
    </row>
    <row r="100" spans="1:16" s="9" customFormat="1" ht="30" customHeight="1" x14ac:dyDescent="0.35">
      <c r="A100" s="36">
        <f>IF(I100&lt;&gt;"",1+MAX($A$1:A99),"")</f>
        <v>57</v>
      </c>
      <c r="B100" s="38" t="s">
        <v>139</v>
      </c>
      <c r="C100" s="38" t="s">
        <v>139</v>
      </c>
      <c r="E100" s="33" t="s">
        <v>161</v>
      </c>
      <c r="F100" s="6">
        <v>9</v>
      </c>
      <c r="G100" s="1">
        <v>0</v>
      </c>
      <c r="H100" s="2">
        <f t="shared" si="59"/>
        <v>9</v>
      </c>
      <c r="I100" s="16" t="s">
        <v>31</v>
      </c>
      <c r="J100" s="64">
        <v>225</v>
      </c>
      <c r="K100" s="42">
        <f t="shared" si="60"/>
        <v>2025</v>
      </c>
      <c r="L100" s="42">
        <v>150</v>
      </c>
      <c r="M100" s="42">
        <f t="shared" si="61"/>
        <v>1350</v>
      </c>
      <c r="N100" s="66">
        <f t="shared" si="64"/>
        <v>375</v>
      </c>
      <c r="O100" s="4">
        <f t="shared" si="63"/>
        <v>3375</v>
      </c>
      <c r="P100" s="10"/>
    </row>
    <row r="101" spans="1:16" s="9" customFormat="1" ht="30" customHeight="1" x14ac:dyDescent="0.35">
      <c r="A101" s="36">
        <f>IF(I101&lt;&gt;"",1+MAX($A$1:A100),"")</f>
        <v>58</v>
      </c>
      <c r="B101" s="38" t="s">
        <v>139</v>
      </c>
      <c r="C101" s="38" t="s">
        <v>139</v>
      </c>
      <c r="E101" s="33" t="s">
        <v>162</v>
      </c>
      <c r="F101" s="6">
        <v>3</v>
      </c>
      <c r="G101" s="1">
        <v>0</v>
      </c>
      <c r="H101" s="2">
        <f t="shared" si="59"/>
        <v>3</v>
      </c>
      <c r="I101" s="16" t="s">
        <v>31</v>
      </c>
      <c r="J101" s="64">
        <v>54</v>
      </c>
      <c r="K101" s="42">
        <f t="shared" si="60"/>
        <v>162</v>
      </c>
      <c r="L101" s="42">
        <v>36</v>
      </c>
      <c r="M101" s="42">
        <f t="shared" si="61"/>
        <v>108</v>
      </c>
      <c r="N101" s="66">
        <f t="shared" si="64"/>
        <v>90</v>
      </c>
      <c r="O101" s="4">
        <f t="shared" si="63"/>
        <v>270</v>
      </c>
      <c r="P101" s="10"/>
    </row>
    <row r="102" spans="1:16" s="9" customFormat="1" ht="30" customHeight="1" x14ac:dyDescent="0.35">
      <c r="A102" s="36">
        <f>IF(I102&lt;&gt;"",1+MAX($A$1:A101),"")</f>
        <v>59</v>
      </c>
      <c r="B102" s="38" t="s">
        <v>139</v>
      </c>
      <c r="C102" s="38" t="s">
        <v>139</v>
      </c>
      <c r="E102" s="33" t="s">
        <v>163</v>
      </c>
      <c r="F102" s="6">
        <v>6</v>
      </c>
      <c r="G102" s="1">
        <v>0</v>
      </c>
      <c r="H102" s="2">
        <f t="shared" si="59"/>
        <v>6</v>
      </c>
      <c r="I102" s="16" t="s">
        <v>31</v>
      </c>
      <c r="J102" s="64">
        <v>51</v>
      </c>
      <c r="K102" s="42">
        <f t="shared" si="60"/>
        <v>306</v>
      </c>
      <c r="L102" s="42">
        <v>34</v>
      </c>
      <c r="M102" s="42">
        <f t="shared" si="61"/>
        <v>204</v>
      </c>
      <c r="N102" s="66">
        <f t="shared" si="64"/>
        <v>85</v>
      </c>
      <c r="O102" s="4">
        <f t="shared" si="63"/>
        <v>510</v>
      </c>
      <c r="P102" s="10"/>
    </row>
    <row r="103" spans="1:16" s="9" customFormat="1" ht="30" customHeight="1" x14ac:dyDescent="0.35">
      <c r="A103" s="36">
        <f>IF(I103&lt;&gt;"",1+MAX($A$1:A102),"")</f>
        <v>60</v>
      </c>
      <c r="B103" s="38" t="s">
        <v>139</v>
      </c>
      <c r="C103" s="38" t="s">
        <v>139</v>
      </c>
      <c r="E103" s="33" t="s">
        <v>164</v>
      </c>
      <c r="F103" s="6">
        <v>3</v>
      </c>
      <c r="G103" s="1">
        <v>0</v>
      </c>
      <c r="H103" s="2">
        <f t="shared" si="59"/>
        <v>3</v>
      </c>
      <c r="I103" s="16" t="s">
        <v>31</v>
      </c>
      <c r="J103" s="64">
        <v>51</v>
      </c>
      <c r="K103" s="42">
        <f t="shared" si="60"/>
        <v>153</v>
      </c>
      <c r="L103" s="42">
        <v>34</v>
      </c>
      <c r="M103" s="42">
        <f t="shared" si="61"/>
        <v>102</v>
      </c>
      <c r="N103" s="66">
        <f t="shared" si="64"/>
        <v>85</v>
      </c>
      <c r="O103" s="4">
        <f t="shared" si="63"/>
        <v>255</v>
      </c>
      <c r="P103" s="10"/>
    </row>
    <row r="104" spans="1:16" s="9" customFormat="1" ht="14.5" x14ac:dyDescent="0.35">
      <c r="A104" s="36" t="str">
        <f>IF(I104&lt;&gt;"",1+MAX($A$1:A103),"")</f>
        <v/>
      </c>
      <c r="B104" s="38"/>
      <c r="C104" s="29"/>
      <c r="E104" s="33"/>
      <c r="F104" s="6"/>
      <c r="G104" s="1"/>
      <c r="H104" s="2"/>
      <c r="I104" s="16"/>
      <c r="J104" s="3"/>
      <c r="K104" s="42"/>
      <c r="L104" s="42"/>
      <c r="M104" s="42"/>
      <c r="N104" s="3"/>
      <c r="O104" s="4"/>
      <c r="P104" s="10"/>
    </row>
    <row r="105" spans="1:16" x14ac:dyDescent="0.35">
      <c r="A105" s="36" t="str">
        <f>IF(I105&lt;&gt;"",1+MAX($A$1:A104),"")</f>
        <v/>
      </c>
      <c r="B105" s="53"/>
      <c r="C105" s="52"/>
      <c r="D105" s="60"/>
      <c r="E105" s="61" t="s">
        <v>165</v>
      </c>
      <c r="F105" s="6"/>
      <c r="G105" s="1"/>
      <c r="H105" s="2"/>
      <c r="I105" s="16"/>
      <c r="J105" s="42"/>
      <c r="K105" s="42"/>
      <c r="L105" s="42"/>
      <c r="M105" s="42"/>
      <c r="N105" s="3"/>
      <c r="O105" s="4"/>
      <c r="P105" s="10"/>
    </row>
    <row r="106" spans="1:16" s="9" customFormat="1" ht="30" customHeight="1" x14ac:dyDescent="0.35">
      <c r="A106" s="36">
        <f>IF(I106&lt;&gt;"",1+MAX($A$1:A105),"")</f>
        <v>61</v>
      </c>
      <c r="B106" s="38" t="s">
        <v>139</v>
      </c>
      <c r="C106" s="38" t="s">
        <v>139</v>
      </c>
      <c r="E106" s="33" t="s">
        <v>166</v>
      </c>
      <c r="F106" s="6">
        <v>145.54</v>
      </c>
      <c r="G106" s="1">
        <v>0.1</v>
      </c>
      <c r="H106" s="2">
        <f t="shared" ref="H106" si="65">F106*(1+G106)</f>
        <v>160.09399999999999</v>
      </c>
      <c r="I106" s="16" t="s">
        <v>25</v>
      </c>
      <c r="J106" s="64">
        <v>1.2449999999999999</v>
      </c>
      <c r="K106" s="42">
        <f t="shared" ref="K106" si="66">J106*H106</f>
        <v>199.31702999999996</v>
      </c>
      <c r="L106" s="42">
        <v>0.83</v>
      </c>
      <c r="M106" s="42">
        <f t="shared" ref="M106" si="67">L106*H106</f>
        <v>132.87801999999999</v>
      </c>
      <c r="N106" s="66">
        <f t="shared" ref="N106" si="68">J106+L106</f>
        <v>2.0749999999999997</v>
      </c>
      <c r="O106" s="4">
        <f t="shared" ref="O106" si="69">N106*H106</f>
        <v>332.19504999999992</v>
      </c>
      <c r="P106" s="10"/>
    </row>
    <row r="107" spans="1:16" x14ac:dyDescent="0.35">
      <c r="A107" s="36" t="str">
        <f>IF(I107&lt;&gt;"",1+MAX($A$1:A106),"")</f>
        <v/>
      </c>
      <c r="B107" s="53"/>
      <c r="C107" s="52"/>
      <c r="D107" s="9"/>
      <c r="E107" s="54"/>
      <c r="F107" s="6"/>
      <c r="G107" s="1"/>
      <c r="H107" s="2"/>
      <c r="I107" s="16"/>
      <c r="J107" s="42"/>
      <c r="K107" s="42"/>
      <c r="L107" s="42"/>
      <c r="M107" s="42"/>
      <c r="N107" s="3"/>
      <c r="O107" s="4"/>
      <c r="P107" s="10"/>
    </row>
    <row r="108" spans="1:16" x14ac:dyDescent="0.35">
      <c r="A108" s="36" t="str">
        <f>IF(I108&lt;&gt;"",1+MAX($A$1:A107),"")</f>
        <v/>
      </c>
      <c r="B108" s="53"/>
      <c r="C108" s="52"/>
      <c r="D108" s="55"/>
      <c r="E108" s="56" t="s">
        <v>46</v>
      </c>
      <c r="F108" s="6"/>
      <c r="G108" s="1"/>
      <c r="H108" s="2"/>
      <c r="I108" s="16"/>
      <c r="J108" s="42"/>
      <c r="K108" s="42"/>
      <c r="L108" s="42"/>
      <c r="M108" s="42"/>
      <c r="N108" s="3"/>
      <c r="O108" s="4"/>
      <c r="P108" s="10"/>
    </row>
    <row r="109" spans="1:16" x14ac:dyDescent="0.35">
      <c r="A109" s="36" t="str">
        <f>IF(I109&lt;&gt;"",1+MAX($A$1:A108),"")</f>
        <v/>
      </c>
      <c r="B109" s="53"/>
      <c r="C109" s="52"/>
      <c r="D109" s="9"/>
      <c r="E109" s="54"/>
      <c r="F109" s="6"/>
      <c r="G109" s="1"/>
      <c r="H109" s="2"/>
      <c r="I109" s="16"/>
      <c r="J109" s="42"/>
      <c r="K109" s="42"/>
      <c r="L109" s="42"/>
      <c r="M109" s="42"/>
      <c r="N109" s="3"/>
      <c r="O109" s="4"/>
      <c r="P109" s="10"/>
    </row>
    <row r="110" spans="1:16" s="9" customFormat="1" ht="25.5" customHeight="1" x14ac:dyDescent="0.35">
      <c r="A110" s="36">
        <f>IF(I110&lt;&gt;"",1+MAX($A$1:A109),"")</f>
        <v>62</v>
      </c>
      <c r="B110" s="38" t="s">
        <v>78</v>
      </c>
      <c r="C110" s="38" t="s">
        <v>78</v>
      </c>
      <c r="E110" s="33" t="s">
        <v>65</v>
      </c>
      <c r="F110" s="6">
        <v>538.19000000000005</v>
      </c>
      <c r="G110" s="1">
        <v>0.1</v>
      </c>
      <c r="H110" s="2">
        <f t="shared" ref="H110:H112" si="70">F110*(1+G110)</f>
        <v>592.00900000000013</v>
      </c>
      <c r="I110" s="16" t="s">
        <v>25</v>
      </c>
      <c r="J110" s="62">
        <v>7</v>
      </c>
      <c r="K110" s="63">
        <f>J110*H110</f>
        <v>4144.063000000001</v>
      </c>
      <c r="L110" s="63">
        <v>12</v>
      </c>
      <c r="M110" s="63">
        <f>L110*H110</f>
        <v>7104.108000000002</v>
      </c>
      <c r="N110" s="62">
        <f>J110+L110</f>
        <v>19</v>
      </c>
      <c r="O110" s="4">
        <f t="shared" ref="O110:O112" si="71">N110*H110</f>
        <v>11248.171000000002</v>
      </c>
      <c r="P110" s="10"/>
    </row>
    <row r="111" spans="1:16" s="9" customFormat="1" ht="25.5" customHeight="1" x14ac:dyDescent="0.35">
      <c r="A111" s="36">
        <f>IF(I111&lt;&gt;"",1+MAX($A$1:A110),"")</f>
        <v>63</v>
      </c>
      <c r="B111" s="38" t="s">
        <v>78</v>
      </c>
      <c r="C111" s="38" t="s">
        <v>78</v>
      </c>
      <c r="E111" s="33" t="s">
        <v>133</v>
      </c>
      <c r="F111" s="6">
        <v>341.03</v>
      </c>
      <c r="G111" s="1">
        <v>0.1</v>
      </c>
      <c r="H111" s="2">
        <f t="shared" si="70"/>
        <v>375.13299999999998</v>
      </c>
      <c r="I111" s="16" t="s">
        <v>26</v>
      </c>
      <c r="J111" s="62">
        <v>1.88</v>
      </c>
      <c r="K111" s="63">
        <f>J111*H111</f>
        <v>705.2500399999999</v>
      </c>
      <c r="L111" s="63">
        <v>2.12</v>
      </c>
      <c r="M111" s="63">
        <f>L111*H111</f>
        <v>795.28196000000003</v>
      </c>
      <c r="N111" s="62">
        <v>4</v>
      </c>
      <c r="O111" s="4">
        <f t="shared" ref="O111" si="72">N111*H111</f>
        <v>1500.5319999999999</v>
      </c>
      <c r="P111" s="10"/>
    </row>
    <row r="112" spans="1:16" s="9" customFormat="1" ht="35.25" customHeight="1" x14ac:dyDescent="0.35">
      <c r="A112" s="36">
        <f>IF(I112&lt;&gt;"",1+MAX($A$1:A111),"")</f>
        <v>64</v>
      </c>
      <c r="B112" s="38" t="s">
        <v>78</v>
      </c>
      <c r="C112" s="38" t="s">
        <v>78</v>
      </c>
      <c r="E112" s="33" t="s">
        <v>101</v>
      </c>
      <c r="F112" s="6">
        <v>1</v>
      </c>
      <c r="G112" s="1">
        <v>0</v>
      </c>
      <c r="H112" s="2">
        <f t="shared" si="70"/>
        <v>1</v>
      </c>
      <c r="I112" s="16" t="s">
        <v>31</v>
      </c>
      <c r="J112" s="64">
        <v>803.69999999999993</v>
      </c>
      <c r="K112" s="65">
        <f>J112*H112</f>
        <v>803.69999999999993</v>
      </c>
      <c r="L112" s="65">
        <v>906.30000000000007</v>
      </c>
      <c r="M112" s="65">
        <f>L112*H112</f>
        <v>906.30000000000007</v>
      </c>
      <c r="N112" s="64">
        <f>4.75*9*40</f>
        <v>1710</v>
      </c>
      <c r="O112" s="4">
        <f t="shared" si="71"/>
        <v>1710</v>
      </c>
      <c r="P112" s="10"/>
    </row>
    <row r="113" spans="1:16" s="9" customFormat="1" ht="16" thickBot="1" x14ac:dyDescent="0.4">
      <c r="A113" s="36" t="str">
        <f>IF(I113&lt;&gt;"",1+MAX($A$1:A112),"")</f>
        <v/>
      </c>
      <c r="B113" s="53"/>
      <c r="C113" s="52"/>
      <c r="E113" s="33"/>
      <c r="F113" s="6"/>
      <c r="G113" s="1"/>
      <c r="H113" s="2"/>
      <c r="I113" s="16"/>
      <c r="J113" s="42"/>
      <c r="K113" s="42"/>
      <c r="L113" s="42"/>
      <c r="M113" s="42"/>
      <c r="N113" s="3"/>
      <c r="O113" s="4"/>
      <c r="P113" s="10"/>
    </row>
    <row r="114" spans="1:16" s="82" customFormat="1" ht="16" thickBot="1" x14ac:dyDescent="0.4">
      <c r="A114" s="96" t="str">
        <f>IF(I114&lt;&gt;"",1+MAX($A$1:A113),"")</f>
        <v/>
      </c>
      <c r="B114" s="97"/>
      <c r="C114" s="97"/>
      <c r="D114" s="97" t="s">
        <v>47</v>
      </c>
      <c r="E114" s="98" t="s">
        <v>48</v>
      </c>
      <c r="F114" s="99"/>
      <c r="G114" s="100"/>
      <c r="H114" s="100"/>
      <c r="I114" s="100"/>
      <c r="J114" s="100"/>
      <c r="K114" s="100"/>
      <c r="L114" s="100"/>
      <c r="M114" s="100"/>
      <c r="N114" s="100"/>
      <c r="O114" s="100"/>
      <c r="P114" s="101">
        <f>SUM(O116:O175)</f>
        <v>41487.331810000003</v>
      </c>
    </row>
    <row r="115" spans="1:16" x14ac:dyDescent="0.35">
      <c r="A115" s="36" t="str">
        <f>IF(I115&lt;&gt;"",1+MAX($A$1:A114),"")</f>
        <v/>
      </c>
      <c r="B115" s="53"/>
      <c r="C115" s="52"/>
      <c r="D115" s="24"/>
      <c r="E115" s="25"/>
      <c r="F115" s="58"/>
      <c r="G115" s="9"/>
      <c r="H115" s="9"/>
      <c r="J115" s="42"/>
      <c r="K115" s="42"/>
      <c r="L115" s="42"/>
      <c r="M115" s="42"/>
      <c r="N115" s="9"/>
      <c r="O115" s="9"/>
      <c r="P115" s="10"/>
    </row>
    <row r="116" spans="1:16" x14ac:dyDescent="0.35">
      <c r="A116" s="36" t="str">
        <f>IF(I116&lt;&gt;"",1+MAX($A$1:A115),"")</f>
        <v/>
      </c>
      <c r="B116" s="53"/>
      <c r="C116" s="52"/>
      <c r="D116" s="49"/>
      <c r="E116" s="50" t="s">
        <v>49</v>
      </c>
      <c r="F116" s="58"/>
      <c r="G116" s="9"/>
      <c r="H116" s="9"/>
      <c r="J116" s="42"/>
      <c r="K116" s="42"/>
      <c r="L116" s="42"/>
      <c r="M116" s="42"/>
      <c r="N116" s="9"/>
      <c r="O116" s="9"/>
      <c r="P116" s="10"/>
    </row>
    <row r="117" spans="1:16" x14ac:dyDescent="0.35">
      <c r="A117" s="36" t="str">
        <f>IF(I117&lt;&gt;"",1+MAX($A$1:A116),"")</f>
        <v/>
      </c>
      <c r="B117" s="53"/>
      <c r="C117" s="52"/>
      <c r="D117" s="9"/>
      <c r="E117" s="54"/>
      <c r="F117" s="6"/>
      <c r="G117" s="1"/>
      <c r="H117" s="2"/>
      <c r="I117" s="16"/>
      <c r="J117" s="42"/>
      <c r="K117" s="42"/>
      <c r="L117" s="42"/>
      <c r="M117" s="42"/>
      <c r="N117" s="3"/>
      <c r="O117" s="4"/>
      <c r="P117" s="10"/>
    </row>
    <row r="118" spans="1:16" x14ac:dyDescent="0.35">
      <c r="A118" s="36" t="str">
        <f>IF(I118&lt;&gt;"",1+MAX($A$1:A117),"")</f>
        <v/>
      </c>
      <c r="B118" s="53"/>
      <c r="C118" s="52"/>
      <c r="D118" s="55"/>
      <c r="E118" s="56" t="s">
        <v>50</v>
      </c>
      <c r="F118" s="6"/>
      <c r="G118" s="1"/>
      <c r="H118" s="2"/>
      <c r="I118" s="16"/>
      <c r="J118" s="42"/>
      <c r="K118" s="42"/>
      <c r="L118" s="42"/>
      <c r="M118" s="42"/>
      <c r="N118" s="3"/>
      <c r="O118" s="4"/>
      <c r="P118" s="10"/>
    </row>
    <row r="119" spans="1:16" x14ac:dyDescent="0.35">
      <c r="A119" s="36" t="str">
        <f>IF(I119&lt;&gt;"",1+MAX($A$1:A118),"")</f>
        <v/>
      </c>
      <c r="B119" s="53"/>
      <c r="C119" s="52"/>
      <c r="D119" s="9"/>
      <c r="E119" s="54"/>
      <c r="F119" s="6"/>
      <c r="G119" s="1"/>
      <c r="H119" s="2"/>
      <c r="I119" s="16"/>
      <c r="J119" s="42"/>
      <c r="K119" s="42"/>
      <c r="L119" s="42"/>
      <c r="M119" s="42"/>
      <c r="N119" s="3"/>
      <c r="O119" s="4"/>
      <c r="P119" s="10"/>
    </row>
    <row r="120" spans="1:16" s="9" customFormat="1" ht="25.5" customHeight="1" x14ac:dyDescent="0.35">
      <c r="A120" s="36">
        <f>IF(I120&lt;&gt;"",1+MAX($A$1:A119),"")</f>
        <v>65</v>
      </c>
      <c r="B120" s="38" t="s">
        <v>77</v>
      </c>
      <c r="C120" s="38" t="s">
        <v>77</v>
      </c>
      <c r="E120" s="33" t="s">
        <v>102</v>
      </c>
      <c r="F120" s="6">
        <v>316.73</v>
      </c>
      <c r="G120" s="1">
        <v>0.1</v>
      </c>
      <c r="H120" s="2">
        <f>F120*(1+G120)</f>
        <v>348.40300000000002</v>
      </c>
      <c r="I120" s="16" t="s">
        <v>26</v>
      </c>
      <c r="J120" s="62">
        <v>6</v>
      </c>
      <c r="K120" s="63">
        <f>J120*H120</f>
        <v>2090.4180000000001</v>
      </c>
      <c r="L120" s="63">
        <v>6.37</v>
      </c>
      <c r="M120" s="63">
        <f>L120*H120</f>
        <v>2219.3271100000002</v>
      </c>
      <c r="N120" s="62">
        <f>J120+L120</f>
        <v>12.370000000000001</v>
      </c>
      <c r="O120" s="4">
        <f t="shared" ref="O120" si="73">N120*H120</f>
        <v>4309.7451100000008</v>
      </c>
      <c r="P120" s="10"/>
    </row>
    <row r="121" spans="1:16" x14ac:dyDescent="0.35">
      <c r="A121" s="36" t="str">
        <f>IF(I121&lt;&gt;"",1+MAX($A$1:A120),"")</f>
        <v/>
      </c>
      <c r="B121" s="53"/>
      <c r="C121" s="52"/>
      <c r="D121" s="9"/>
      <c r="E121" s="54"/>
      <c r="F121" s="6"/>
      <c r="G121" s="1"/>
      <c r="H121" s="2"/>
      <c r="I121" s="16"/>
      <c r="J121" s="42"/>
      <c r="K121" s="42"/>
      <c r="L121" s="42"/>
      <c r="M121" s="42"/>
      <c r="N121" s="3"/>
      <c r="O121" s="4"/>
      <c r="P121" s="10"/>
    </row>
    <row r="122" spans="1:16" x14ac:dyDescent="0.35">
      <c r="A122" s="36" t="str">
        <f>IF(I122&lt;&gt;"",1+MAX($A$1:A121),"")</f>
        <v/>
      </c>
      <c r="B122" s="53"/>
      <c r="C122" s="52"/>
      <c r="D122" s="55"/>
      <c r="E122" s="56" t="s">
        <v>51</v>
      </c>
      <c r="F122" s="6"/>
      <c r="G122" s="1"/>
      <c r="H122" s="2"/>
      <c r="I122" s="16"/>
      <c r="J122" s="42"/>
      <c r="K122" s="42"/>
      <c r="L122" s="42"/>
      <c r="M122" s="42"/>
      <c r="N122" s="3"/>
      <c r="O122" s="4"/>
      <c r="P122" s="10"/>
    </row>
    <row r="123" spans="1:16" x14ac:dyDescent="0.35">
      <c r="A123" s="36" t="str">
        <f>IF(I123&lt;&gt;"",1+MAX($A$1:A122),"")</f>
        <v/>
      </c>
      <c r="B123" s="53"/>
      <c r="C123" s="52"/>
      <c r="D123" s="9"/>
      <c r="E123" s="54"/>
      <c r="F123" s="6"/>
      <c r="G123" s="1"/>
      <c r="H123" s="2"/>
      <c r="I123" s="16"/>
      <c r="J123" s="42"/>
      <c r="K123" s="42"/>
      <c r="L123" s="42"/>
      <c r="M123" s="42"/>
      <c r="N123" s="3"/>
      <c r="O123" s="4"/>
      <c r="P123" s="10"/>
    </row>
    <row r="124" spans="1:16" s="9" customFormat="1" ht="25.5" customHeight="1" x14ac:dyDescent="0.35">
      <c r="A124" s="36">
        <f>IF(I124&lt;&gt;"",1+MAX($A$1:A123),"")</f>
        <v>66</v>
      </c>
      <c r="B124" s="38" t="s">
        <v>77</v>
      </c>
      <c r="C124" s="38" t="s">
        <v>77</v>
      </c>
      <c r="E124" s="33" t="s">
        <v>75</v>
      </c>
      <c r="F124" s="6">
        <v>21</v>
      </c>
      <c r="G124" s="1">
        <v>0</v>
      </c>
      <c r="H124" s="2">
        <f t="shared" ref="H124" si="74">F124*(1+G124)</f>
        <v>21</v>
      </c>
      <c r="I124" s="16" t="s">
        <v>31</v>
      </c>
      <c r="J124" s="62">
        <v>14</v>
      </c>
      <c r="K124" s="63">
        <f>J124*H124</f>
        <v>294</v>
      </c>
      <c r="L124" s="63">
        <v>35</v>
      </c>
      <c r="M124" s="63">
        <f>L124*H124</f>
        <v>735</v>
      </c>
      <c r="N124" s="62">
        <f>J124+L124</f>
        <v>49</v>
      </c>
      <c r="O124" s="4">
        <f t="shared" ref="O124" si="75">N124*H124</f>
        <v>1029</v>
      </c>
      <c r="P124" s="10"/>
    </row>
    <row r="125" spans="1:16" x14ac:dyDescent="0.35">
      <c r="A125" s="36" t="str">
        <f>IF(I125&lt;&gt;"",1+MAX($A$1:A124),"")</f>
        <v/>
      </c>
      <c r="B125" s="53"/>
      <c r="C125" s="52"/>
      <c r="D125" s="9"/>
      <c r="E125" s="54"/>
      <c r="F125" s="6"/>
      <c r="G125" s="1"/>
      <c r="H125" s="2"/>
      <c r="I125" s="16"/>
      <c r="J125" s="42"/>
      <c r="K125" s="42"/>
      <c r="L125" s="42"/>
      <c r="M125" s="42"/>
      <c r="N125" s="3"/>
      <c r="O125" s="4"/>
      <c r="P125" s="10"/>
    </row>
    <row r="126" spans="1:16" x14ac:dyDescent="0.35">
      <c r="A126" s="36" t="str">
        <f>IF(I126&lt;&gt;"",1+MAX($A$1:A125),"")</f>
        <v/>
      </c>
      <c r="B126" s="53"/>
      <c r="C126" s="52"/>
      <c r="D126" s="55"/>
      <c r="E126" s="56" t="s">
        <v>52</v>
      </c>
      <c r="F126" s="6"/>
      <c r="G126" s="1"/>
      <c r="H126" s="2"/>
      <c r="I126" s="16"/>
      <c r="J126" s="42"/>
      <c r="K126" s="42"/>
      <c r="L126" s="42"/>
      <c r="M126" s="42"/>
      <c r="N126" s="3"/>
      <c r="O126" s="4"/>
      <c r="P126" s="10"/>
    </row>
    <row r="127" spans="1:16" x14ac:dyDescent="0.35">
      <c r="A127" s="36" t="str">
        <f>IF(I127&lt;&gt;"",1+MAX($A$1:A126),"")</f>
        <v/>
      </c>
      <c r="B127" s="53"/>
      <c r="C127" s="52"/>
      <c r="D127" s="9"/>
      <c r="E127" s="54"/>
      <c r="F127" s="6"/>
      <c r="G127" s="1"/>
      <c r="H127" s="2"/>
      <c r="I127" s="16"/>
      <c r="J127" s="42"/>
      <c r="K127" s="42"/>
      <c r="L127" s="42"/>
      <c r="M127" s="42"/>
      <c r="N127" s="3"/>
      <c r="O127" s="4"/>
      <c r="P127" s="10"/>
    </row>
    <row r="128" spans="1:16" s="9" customFormat="1" ht="25.5" customHeight="1" x14ac:dyDescent="0.35">
      <c r="A128" s="36">
        <f>IF(I128&lt;&gt;"",1+MAX($A$1:A127),"")</f>
        <v>67</v>
      </c>
      <c r="B128" s="38" t="s">
        <v>77</v>
      </c>
      <c r="C128" s="38" t="s">
        <v>77</v>
      </c>
      <c r="E128" s="33" t="s">
        <v>134</v>
      </c>
      <c r="F128" s="6">
        <v>6</v>
      </c>
      <c r="G128" s="1">
        <v>0</v>
      </c>
      <c r="H128" s="2">
        <f t="shared" ref="H128" si="76">F128*(1+G128)</f>
        <v>6</v>
      </c>
      <c r="I128" s="16" t="s">
        <v>31</v>
      </c>
      <c r="J128" s="64">
        <v>28.6</v>
      </c>
      <c r="K128" s="65">
        <f>J128*H128</f>
        <v>171.60000000000002</v>
      </c>
      <c r="L128" s="65">
        <v>52</v>
      </c>
      <c r="M128" s="65">
        <f>L128*H128</f>
        <v>312</v>
      </c>
      <c r="N128" s="64">
        <f>J128+L128</f>
        <v>80.599999999999994</v>
      </c>
      <c r="O128" s="4">
        <f t="shared" ref="O128" si="77">N128*H128</f>
        <v>483.59999999999997</v>
      </c>
      <c r="P128" s="10"/>
    </row>
    <row r="129" spans="1:16" s="9" customFormat="1" ht="25.5" customHeight="1" x14ac:dyDescent="0.35">
      <c r="A129" s="36">
        <f>IF(I129&lt;&gt;"",1+MAX($A$1:A128),"")</f>
        <v>68</v>
      </c>
      <c r="B129" s="38" t="s">
        <v>77</v>
      </c>
      <c r="C129" s="38" t="s">
        <v>77</v>
      </c>
      <c r="E129" s="33" t="s">
        <v>103</v>
      </c>
      <c r="F129" s="6">
        <v>1</v>
      </c>
      <c r="G129" s="1">
        <v>0</v>
      </c>
      <c r="H129" s="2">
        <f t="shared" ref="H129" si="78">F129*(1+G129)</f>
        <v>1</v>
      </c>
      <c r="I129" s="16" t="s">
        <v>31</v>
      </c>
      <c r="J129" s="64">
        <v>192.50000000000003</v>
      </c>
      <c r="K129" s="42">
        <f t="shared" ref="K129" si="79">J129*H129</f>
        <v>192.50000000000003</v>
      </c>
      <c r="L129" s="42">
        <v>350</v>
      </c>
      <c r="M129" s="42">
        <f t="shared" ref="M129" si="80">L129*H129</f>
        <v>350</v>
      </c>
      <c r="N129" s="64">
        <f>J129+L129</f>
        <v>542.5</v>
      </c>
      <c r="O129" s="4">
        <f t="shared" ref="O129" si="81">N129*H129</f>
        <v>542.5</v>
      </c>
      <c r="P129" s="10"/>
    </row>
    <row r="130" spans="1:16" x14ac:dyDescent="0.35">
      <c r="A130" s="36" t="str">
        <f>IF(I130&lt;&gt;"",1+MAX($A$1:A129),"")</f>
        <v/>
      </c>
      <c r="B130" s="53"/>
      <c r="C130" s="52"/>
      <c r="D130" s="24"/>
      <c r="E130" s="25"/>
      <c r="F130" s="58"/>
      <c r="G130" s="9"/>
      <c r="H130" s="9"/>
      <c r="J130" s="42"/>
      <c r="K130" s="42"/>
      <c r="L130" s="42"/>
      <c r="M130" s="42"/>
      <c r="N130" s="9"/>
      <c r="O130" s="9"/>
      <c r="P130" s="10"/>
    </row>
    <row r="131" spans="1:16" x14ac:dyDescent="0.35">
      <c r="A131" s="36" t="str">
        <f>IF(I131&lt;&gt;"",1+MAX($A$1:A130),"")</f>
        <v/>
      </c>
      <c r="B131" s="53"/>
      <c r="C131" s="52"/>
      <c r="D131" s="49"/>
      <c r="E131" s="50" t="s">
        <v>115</v>
      </c>
      <c r="F131" s="58"/>
      <c r="G131" s="9"/>
      <c r="H131" s="9"/>
      <c r="J131" s="42"/>
      <c r="K131" s="42"/>
      <c r="L131" s="42"/>
      <c r="M131" s="42"/>
      <c r="N131" s="9"/>
      <c r="O131" s="9"/>
      <c r="P131" s="10"/>
    </row>
    <row r="132" spans="1:16" x14ac:dyDescent="0.35">
      <c r="A132" s="36" t="str">
        <f>IF(I132&lt;&gt;"",1+MAX($A$1:A131),"")</f>
        <v/>
      </c>
      <c r="B132" s="53"/>
      <c r="C132" s="52"/>
      <c r="D132" s="9"/>
      <c r="E132" s="54"/>
      <c r="F132" s="6"/>
      <c r="G132" s="1"/>
      <c r="H132" s="2"/>
      <c r="I132" s="16"/>
      <c r="J132" s="42"/>
      <c r="K132" s="42"/>
      <c r="L132" s="42"/>
      <c r="M132" s="42"/>
      <c r="N132" s="3"/>
      <c r="O132" s="4"/>
      <c r="P132" s="10"/>
    </row>
    <row r="133" spans="1:16" x14ac:dyDescent="0.35">
      <c r="A133" s="36" t="str">
        <f>IF(I133&lt;&gt;"",1+MAX($A$1:A132),"")</f>
        <v/>
      </c>
      <c r="B133" s="53"/>
      <c r="C133" s="52"/>
      <c r="D133" s="55"/>
      <c r="E133" s="56" t="s">
        <v>119</v>
      </c>
      <c r="F133" s="6"/>
      <c r="G133" s="1"/>
      <c r="H133" s="2"/>
      <c r="I133" s="16"/>
      <c r="J133" s="42"/>
      <c r="K133" s="42"/>
      <c r="L133" s="42"/>
      <c r="M133" s="42"/>
      <c r="N133" s="3"/>
      <c r="O133" s="4"/>
      <c r="P133" s="10"/>
    </row>
    <row r="134" spans="1:16" x14ac:dyDescent="0.35">
      <c r="A134" s="36" t="str">
        <f>IF(I134&lt;&gt;"",1+MAX($A$1:A133),"")</f>
        <v/>
      </c>
      <c r="B134" s="53"/>
      <c r="C134" s="52"/>
      <c r="D134" s="9"/>
      <c r="E134" s="54"/>
      <c r="F134" s="6"/>
      <c r="G134" s="1"/>
      <c r="H134" s="2"/>
      <c r="I134" s="16"/>
      <c r="J134" s="42"/>
      <c r="K134" s="42"/>
      <c r="L134" s="42"/>
      <c r="M134" s="42"/>
      <c r="N134" s="3"/>
      <c r="O134" s="4"/>
      <c r="P134" s="10"/>
    </row>
    <row r="135" spans="1:16" s="9" customFormat="1" ht="25.5" customHeight="1" x14ac:dyDescent="0.35">
      <c r="A135" s="36">
        <f>IF(I135&lt;&gt;"",1+MAX($A$1:A134),"")</f>
        <v>69</v>
      </c>
      <c r="B135" s="38" t="s">
        <v>124</v>
      </c>
      <c r="C135" s="38" t="s">
        <v>124</v>
      </c>
      <c r="E135" s="33" t="s">
        <v>116</v>
      </c>
      <c r="F135" s="6">
        <v>21.8</v>
      </c>
      <c r="G135" s="1">
        <v>0.1</v>
      </c>
      <c r="H135" s="2">
        <f>F135*(1+G135)</f>
        <v>23.980000000000004</v>
      </c>
      <c r="I135" s="16" t="s">
        <v>26</v>
      </c>
      <c r="J135" s="64">
        <v>10.5</v>
      </c>
      <c r="K135" s="65">
        <f>J135*H135</f>
        <v>251.79000000000005</v>
      </c>
      <c r="L135" s="65">
        <v>14.499999999999998</v>
      </c>
      <c r="M135" s="65">
        <f>L135*H135</f>
        <v>347.71000000000004</v>
      </c>
      <c r="N135" s="64">
        <v>25</v>
      </c>
      <c r="O135" s="4">
        <f t="shared" ref="O135" si="82">N135*H135</f>
        <v>599.50000000000011</v>
      </c>
      <c r="P135" s="10"/>
    </row>
    <row r="136" spans="1:16" s="9" customFormat="1" ht="25.5" customHeight="1" x14ac:dyDescent="0.35">
      <c r="A136" s="36">
        <f>IF(I136&lt;&gt;"",1+MAX($A$1:A135),"")</f>
        <v>70</v>
      </c>
      <c r="B136" s="38" t="s">
        <v>124</v>
      </c>
      <c r="C136" s="38" t="s">
        <v>124</v>
      </c>
      <c r="E136" s="33" t="s">
        <v>117</v>
      </c>
      <c r="F136" s="6">
        <v>77.12</v>
      </c>
      <c r="G136" s="1">
        <v>0.1</v>
      </c>
      <c r="H136" s="2">
        <f t="shared" ref="H136:H137" si="83">F136*(1+G136)</f>
        <v>84.832000000000008</v>
      </c>
      <c r="I136" s="16" t="s">
        <v>26</v>
      </c>
      <c r="J136" s="62">
        <v>10.5</v>
      </c>
      <c r="K136" s="63">
        <f>J136*H136</f>
        <v>890.7360000000001</v>
      </c>
      <c r="L136" s="63">
        <v>14.499999999999998</v>
      </c>
      <c r="M136" s="63">
        <f>L136*H136</f>
        <v>1230.0639999999999</v>
      </c>
      <c r="N136" s="62">
        <v>25</v>
      </c>
      <c r="O136" s="4">
        <f t="shared" ref="O136:O137" si="84">N136*H136</f>
        <v>2120.8000000000002</v>
      </c>
      <c r="P136" s="10"/>
    </row>
    <row r="137" spans="1:16" s="9" customFormat="1" ht="25.5" customHeight="1" x14ac:dyDescent="0.35">
      <c r="A137" s="36">
        <f>IF(I137&lt;&gt;"",1+MAX($A$1:A136),"")</f>
        <v>71</v>
      </c>
      <c r="B137" s="38" t="s">
        <v>124</v>
      </c>
      <c r="C137" s="38" t="s">
        <v>124</v>
      </c>
      <c r="E137" s="33" t="s">
        <v>118</v>
      </c>
      <c r="F137" s="6">
        <v>40.35</v>
      </c>
      <c r="G137" s="1">
        <v>0.1</v>
      </c>
      <c r="H137" s="2">
        <f t="shared" si="83"/>
        <v>44.385000000000005</v>
      </c>
      <c r="I137" s="16" t="s">
        <v>26</v>
      </c>
      <c r="J137" s="62">
        <v>31.5</v>
      </c>
      <c r="K137" s="63">
        <f>J137*H137</f>
        <v>1398.1275000000001</v>
      </c>
      <c r="L137" s="63">
        <v>43.5</v>
      </c>
      <c r="M137" s="63">
        <f>L137*H137</f>
        <v>1930.7475000000002</v>
      </c>
      <c r="N137" s="62">
        <v>75</v>
      </c>
      <c r="O137" s="4">
        <f t="shared" si="84"/>
        <v>3328.8750000000005</v>
      </c>
      <c r="P137" s="10"/>
    </row>
    <row r="138" spans="1:16" x14ac:dyDescent="0.35">
      <c r="A138" s="36" t="str">
        <f>IF(I138&lt;&gt;"",1+MAX($A$1:A137),"")</f>
        <v/>
      </c>
      <c r="B138" s="53"/>
      <c r="C138" s="52"/>
      <c r="D138" s="9"/>
      <c r="E138" s="54"/>
      <c r="F138" s="6"/>
      <c r="G138" s="1"/>
      <c r="H138" s="2"/>
      <c r="I138" s="16"/>
      <c r="J138" s="42"/>
      <c r="K138" s="42"/>
      <c r="L138" s="42"/>
      <c r="M138" s="42"/>
      <c r="N138" s="3"/>
      <c r="O138" s="4"/>
      <c r="P138" s="10"/>
    </row>
    <row r="139" spans="1:16" x14ac:dyDescent="0.35">
      <c r="A139" s="36" t="str">
        <f>IF(I139&lt;&gt;"",1+MAX($A$1:A138),"")</f>
        <v/>
      </c>
      <c r="B139" s="53"/>
      <c r="C139" s="52"/>
      <c r="D139" s="55"/>
      <c r="E139" s="56" t="s">
        <v>51</v>
      </c>
      <c r="F139" s="6"/>
      <c r="G139" s="1"/>
      <c r="H139" s="2"/>
      <c r="I139" s="16"/>
      <c r="J139" s="42"/>
      <c r="K139" s="42"/>
      <c r="L139" s="42"/>
      <c r="M139" s="42"/>
      <c r="N139" s="3"/>
      <c r="O139" s="4"/>
      <c r="P139" s="10"/>
    </row>
    <row r="140" spans="1:16" x14ac:dyDescent="0.35">
      <c r="A140" s="36" t="str">
        <f>IF(I140&lt;&gt;"",1+MAX($A$1:A139),"")</f>
        <v/>
      </c>
      <c r="B140" s="53"/>
      <c r="C140" s="52"/>
      <c r="D140" s="9"/>
      <c r="E140" s="54"/>
      <c r="F140" s="6"/>
      <c r="G140" s="1"/>
      <c r="H140" s="2"/>
      <c r="I140" s="16"/>
      <c r="J140" s="42"/>
      <c r="K140" s="42"/>
      <c r="L140" s="42"/>
      <c r="M140" s="42"/>
      <c r="N140" s="3"/>
      <c r="O140" s="4"/>
      <c r="P140" s="10"/>
    </row>
    <row r="141" spans="1:16" s="9" customFormat="1" ht="25.5" customHeight="1" x14ac:dyDescent="0.35">
      <c r="A141" s="36">
        <f>IF(I141&lt;&gt;"",1+MAX($A$1:A140),"")</f>
        <v>72</v>
      </c>
      <c r="B141" s="38" t="s">
        <v>124</v>
      </c>
      <c r="C141" s="38" t="s">
        <v>124</v>
      </c>
      <c r="E141" s="33" t="s">
        <v>120</v>
      </c>
      <c r="F141" s="6">
        <v>1</v>
      </c>
      <c r="G141" s="1">
        <v>0</v>
      </c>
      <c r="H141" s="2">
        <f t="shared" ref="H141" si="85">F141*(1+G141)</f>
        <v>1</v>
      </c>
      <c r="I141" s="16" t="s">
        <v>31</v>
      </c>
      <c r="J141" s="64">
        <v>8.25</v>
      </c>
      <c r="K141" s="42">
        <f t="shared" ref="K141" si="86">J141*H141</f>
        <v>8.25</v>
      </c>
      <c r="L141" s="42">
        <v>15</v>
      </c>
      <c r="M141" s="42">
        <f t="shared" ref="M141" si="87">L141*H141</f>
        <v>15</v>
      </c>
      <c r="N141" s="64">
        <f>J141+L141</f>
        <v>23.25</v>
      </c>
      <c r="O141" s="4">
        <f t="shared" ref="O141" si="88">N141*H141</f>
        <v>23.25</v>
      </c>
      <c r="P141" s="10"/>
    </row>
    <row r="142" spans="1:16" x14ac:dyDescent="0.35">
      <c r="A142" s="36" t="str">
        <f>IF(I142&lt;&gt;"",1+MAX($A$1:A141),"")</f>
        <v/>
      </c>
      <c r="B142" s="53"/>
      <c r="C142" s="52"/>
      <c r="D142" s="9"/>
      <c r="E142" s="54"/>
      <c r="F142" s="6"/>
      <c r="G142" s="1"/>
      <c r="H142" s="2"/>
      <c r="I142" s="16"/>
      <c r="J142" s="42"/>
      <c r="K142" s="42"/>
      <c r="L142" s="42"/>
      <c r="M142" s="42"/>
      <c r="N142" s="3"/>
      <c r="O142" s="4"/>
      <c r="P142" s="10"/>
    </row>
    <row r="143" spans="1:16" x14ac:dyDescent="0.35">
      <c r="A143" s="36" t="str">
        <f>IF(I143&lt;&gt;"",1+MAX($A$1:A142),"")</f>
        <v/>
      </c>
      <c r="B143" s="53"/>
      <c r="C143" s="52"/>
      <c r="D143" s="55"/>
      <c r="E143" s="56" t="s">
        <v>52</v>
      </c>
      <c r="F143" s="6"/>
      <c r="G143" s="1"/>
      <c r="H143" s="2"/>
      <c r="I143" s="16"/>
      <c r="J143" s="42"/>
      <c r="K143" s="42"/>
      <c r="L143" s="42"/>
      <c r="M143" s="42"/>
      <c r="N143" s="3"/>
      <c r="O143" s="4"/>
      <c r="P143" s="10"/>
    </row>
    <row r="144" spans="1:16" x14ac:dyDescent="0.35">
      <c r="A144" s="36" t="str">
        <f>IF(I144&lt;&gt;"",1+MAX($A$1:A143),"")</f>
        <v/>
      </c>
      <c r="B144" s="53"/>
      <c r="C144" s="52"/>
      <c r="D144" s="9"/>
      <c r="E144" s="54"/>
      <c r="F144" s="6"/>
      <c r="G144" s="1"/>
      <c r="H144" s="2"/>
      <c r="I144" s="16"/>
      <c r="J144" s="42"/>
      <c r="K144" s="42"/>
      <c r="L144" s="42"/>
      <c r="M144" s="42"/>
      <c r="N144" s="3"/>
      <c r="O144" s="4"/>
      <c r="P144" s="10"/>
    </row>
    <row r="145" spans="1:16" s="9" customFormat="1" ht="25.5" customHeight="1" x14ac:dyDescent="0.35">
      <c r="A145" s="36">
        <f>IF(I145&lt;&gt;"",1+MAX($A$1:A144),"")</f>
        <v>73</v>
      </c>
      <c r="B145" s="38" t="s">
        <v>124</v>
      </c>
      <c r="C145" s="38" t="s">
        <v>124</v>
      </c>
      <c r="E145" s="33" t="s">
        <v>121</v>
      </c>
      <c r="F145" s="6">
        <v>1</v>
      </c>
      <c r="G145" s="1">
        <v>0</v>
      </c>
      <c r="H145" s="2">
        <f t="shared" ref="H145" si="89">F145*(1+G145)</f>
        <v>1</v>
      </c>
      <c r="I145" s="16" t="s">
        <v>31</v>
      </c>
      <c r="J145" s="62">
        <v>84</v>
      </c>
      <c r="K145" s="63">
        <f t="shared" ref="K145" si="90">J145*H145</f>
        <v>84</v>
      </c>
      <c r="L145" s="63">
        <v>115.99999999999999</v>
      </c>
      <c r="M145" s="63">
        <f t="shared" ref="M145" si="91">L145*H145</f>
        <v>115.99999999999999</v>
      </c>
      <c r="N145" s="62">
        <v>200</v>
      </c>
      <c r="O145" s="4">
        <f t="shared" ref="O145" si="92">N145*H145</f>
        <v>200</v>
      </c>
      <c r="P145" s="10"/>
    </row>
    <row r="146" spans="1:16" s="9" customFormat="1" ht="25.5" customHeight="1" x14ac:dyDescent="0.35">
      <c r="A146" s="36">
        <f>IF(I146&lt;&gt;"",1+MAX($A$1:A145),"")</f>
        <v>74</v>
      </c>
      <c r="B146" s="38" t="s">
        <v>124</v>
      </c>
      <c r="C146" s="38" t="s">
        <v>124</v>
      </c>
      <c r="E146" s="33" t="s">
        <v>122</v>
      </c>
      <c r="F146" s="6">
        <v>1</v>
      </c>
      <c r="G146" s="1">
        <v>0</v>
      </c>
      <c r="H146" s="2">
        <f t="shared" ref="H146" si="93">F146*(1+G146)</f>
        <v>1</v>
      </c>
      <c r="I146" s="16" t="s">
        <v>31</v>
      </c>
      <c r="J146" s="64">
        <v>21.450000000000003</v>
      </c>
      <c r="K146" s="42">
        <f t="shared" ref="K146" si="94">J146*H146</f>
        <v>21.450000000000003</v>
      </c>
      <c r="L146" s="42">
        <v>39</v>
      </c>
      <c r="M146" s="42">
        <f t="shared" ref="M146" si="95">L146*H146</f>
        <v>39</v>
      </c>
      <c r="N146" s="64">
        <f>J146+L146</f>
        <v>60.45</v>
      </c>
      <c r="O146" s="4">
        <f t="shared" ref="O146" si="96">N146*H146</f>
        <v>60.45</v>
      </c>
      <c r="P146" s="10"/>
    </row>
    <row r="147" spans="1:16" x14ac:dyDescent="0.35">
      <c r="A147" s="36" t="str">
        <f>IF(I147&lt;&gt;"",1+MAX($A$1:A146),"")</f>
        <v/>
      </c>
      <c r="B147" s="53"/>
      <c r="C147" s="52"/>
      <c r="D147" s="24"/>
      <c r="E147" s="25"/>
      <c r="F147" s="58"/>
      <c r="G147" s="1"/>
      <c r="H147" s="2"/>
      <c r="I147" s="16"/>
      <c r="J147" s="42"/>
      <c r="K147" s="42"/>
      <c r="L147" s="42"/>
      <c r="M147" s="42"/>
      <c r="N147" s="9"/>
      <c r="O147" s="9"/>
      <c r="P147" s="10"/>
    </row>
    <row r="148" spans="1:16" x14ac:dyDescent="0.35">
      <c r="A148" s="36" t="str">
        <f>IF(I148&lt;&gt;"",1+MAX($A$1:A147),"")</f>
        <v/>
      </c>
      <c r="B148" s="53"/>
      <c r="C148" s="52"/>
      <c r="D148" s="49"/>
      <c r="E148" s="50" t="s">
        <v>66</v>
      </c>
      <c r="F148" s="58"/>
      <c r="G148" s="9"/>
      <c r="H148" s="9"/>
      <c r="J148" s="42"/>
      <c r="K148" s="42"/>
      <c r="L148" s="42"/>
      <c r="M148" s="42"/>
      <c r="N148" s="9"/>
      <c r="O148" s="9"/>
      <c r="P148" s="10"/>
    </row>
    <row r="149" spans="1:16" x14ac:dyDescent="0.35">
      <c r="A149" s="36" t="str">
        <f>IF(I149&lt;&gt;"",1+MAX($A$1:A148),"")</f>
        <v/>
      </c>
      <c r="B149" s="53"/>
      <c r="C149" s="52"/>
      <c r="D149" s="9"/>
      <c r="E149" s="54"/>
      <c r="F149" s="6"/>
      <c r="G149" s="1"/>
      <c r="H149" s="2"/>
      <c r="I149" s="16"/>
      <c r="J149" s="42"/>
      <c r="K149" s="42"/>
      <c r="L149" s="42"/>
      <c r="M149" s="42"/>
      <c r="N149" s="3"/>
      <c r="O149" s="4"/>
      <c r="P149" s="10"/>
    </row>
    <row r="150" spans="1:16" x14ac:dyDescent="0.35">
      <c r="A150" s="36" t="str">
        <f>IF(I150&lt;&gt;"",1+MAX($A$1:A149),"")</f>
        <v/>
      </c>
      <c r="B150" s="53"/>
      <c r="C150" s="52"/>
      <c r="D150" s="55"/>
      <c r="E150" s="56" t="s">
        <v>67</v>
      </c>
      <c r="F150" s="6"/>
      <c r="G150" s="1"/>
      <c r="H150" s="2"/>
      <c r="I150" s="16"/>
      <c r="J150" s="42"/>
      <c r="K150" s="42"/>
      <c r="L150" s="42"/>
      <c r="M150" s="42"/>
      <c r="N150" s="3"/>
      <c r="O150" s="4"/>
      <c r="P150" s="10"/>
    </row>
    <row r="151" spans="1:16" x14ac:dyDescent="0.35">
      <c r="A151" s="36" t="str">
        <f>IF(I151&lt;&gt;"",1+MAX($A$1:A150),"")</f>
        <v/>
      </c>
      <c r="B151" s="53"/>
      <c r="C151" s="52"/>
      <c r="D151" s="9"/>
      <c r="E151" s="54"/>
      <c r="F151" s="6"/>
      <c r="G151" s="1"/>
      <c r="H151" s="2"/>
      <c r="I151" s="16"/>
      <c r="J151" s="42"/>
      <c r="K151" s="42"/>
      <c r="L151" s="42"/>
      <c r="M151" s="42"/>
      <c r="N151" s="3"/>
      <c r="O151" s="4"/>
      <c r="P151" s="10"/>
    </row>
    <row r="152" spans="1:16" s="9" customFormat="1" ht="25.5" customHeight="1" x14ac:dyDescent="0.35">
      <c r="A152" s="36">
        <f>IF(I152&lt;&gt;"",1+MAX($A$1:A151),"")</f>
        <v>75</v>
      </c>
      <c r="B152" s="38" t="s">
        <v>128</v>
      </c>
      <c r="C152" s="38" t="s">
        <v>128</v>
      </c>
      <c r="E152" s="33" t="s">
        <v>104</v>
      </c>
      <c r="F152" s="6">
        <v>164.68</v>
      </c>
      <c r="G152" s="1">
        <v>0.1</v>
      </c>
      <c r="H152" s="2">
        <f>F152*(1+G152)</f>
        <v>181.14800000000002</v>
      </c>
      <c r="I152" s="16" t="s">
        <v>26</v>
      </c>
      <c r="J152" s="64">
        <v>2</v>
      </c>
      <c r="K152" s="65">
        <f>J152*H152</f>
        <v>362.29600000000005</v>
      </c>
      <c r="L152" s="65">
        <v>3</v>
      </c>
      <c r="M152" s="65">
        <f>L152*H152</f>
        <v>543.44400000000007</v>
      </c>
      <c r="N152" s="64">
        <f>J152+L152</f>
        <v>5</v>
      </c>
      <c r="O152" s="4">
        <f t="shared" ref="O152" si="97">N152*H152</f>
        <v>905.74000000000012</v>
      </c>
      <c r="P152" s="10"/>
    </row>
    <row r="153" spans="1:16" s="9" customFormat="1" ht="25.5" customHeight="1" x14ac:dyDescent="0.35">
      <c r="A153" s="36">
        <f>IF(I153&lt;&gt;"",1+MAX($A$1:A152),"")</f>
        <v>76</v>
      </c>
      <c r="B153" s="38" t="s">
        <v>128</v>
      </c>
      <c r="C153" s="38" t="s">
        <v>128</v>
      </c>
      <c r="E153" s="33" t="s">
        <v>105</v>
      </c>
      <c r="F153" s="6">
        <v>963.07</v>
      </c>
      <c r="G153" s="1">
        <v>0.1</v>
      </c>
      <c r="H153" s="2">
        <f t="shared" ref="H153:H157" si="98">F153*(1+G153)</f>
        <v>1059.3770000000002</v>
      </c>
      <c r="I153" s="16" t="s">
        <v>26</v>
      </c>
      <c r="J153" s="64">
        <v>4.5</v>
      </c>
      <c r="K153" s="65">
        <f>J153*H153</f>
        <v>4767.1965000000009</v>
      </c>
      <c r="L153" s="65">
        <v>1.2</v>
      </c>
      <c r="M153" s="65">
        <f>L153*H153</f>
        <v>1271.2524000000001</v>
      </c>
      <c r="N153" s="64">
        <f>J153+L153</f>
        <v>5.7</v>
      </c>
      <c r="O153" s="4">
        <f t="shared" ref="O153:O157" si="99">N153*H153</f>
        <v>6038.4489000000012</v>
      </c>
      <c r="P153" s="10"/>
    </row>
    <row r="154" spans="1:16" x14ac:dyDescent="0.35">
      <c r="A154" s="36" t="str">
        <f>IF(I154&lt;&gt;"",1+MAX($A$1:A153),"")</f>
        <v/>
      </c>
      <c r="B154" s="53"/>
      <c r="C154" s="52"/>
      <c r="D154" s="9"/>
      <c r="E154" s="54"/>
      <c r="F154" s="6"/>
      <c r="G154" s="1"/>
      <c r="H154" s="2"/>
      <c r="I154" s="16"/>
      <c r="J154" s="42"/>
      <c r="K154" s="42"/>
      <c r="L154" s="42"/>
      <c r="M154" s="42"/>
      <c r="N154" s="3"/>
      <c r="O154" s="4"/>
      <c r="P154" s="10"/>
    </row>
    <row r="155" spans="1:16" x14ac:dyDescent="0.35">
      <c r="A155" s="36" t="str">
        <f>IF(I155&lt;&gt;"",1+MAX($A$1:A154),"")</f>
        <v/>
      </c>
      <c r="B155" s="53"/>
      <c r="C155" s="52"/>
      <c r="D155" s="55"/>
      <c r="E155" s="56" t="s">
        <v>68</v>
      </c>
      <c r="F155" s="6"/>
      <c r="G155" s="1"/>
      <c r="H155" s="2"/>
      <c r="I155" s="16"/>
      <c r="J155" s="42"/>
      <c r="K155" s="42"/>
      <c r="L155" s="42"/>
      <c r="M155" s="42"/>
      <c r="N155" s="3"/>
      <c r="O155" s="4"/>
      <c r="P155" s="10"/>
    </row>
    <row r="156" spans="1:16" x14ac:dyDescent="0.35">
      <c r="A156" s="36" t="str">
        <f>IF(I156&lt;&gt;"",1+MAX($A$1:A155),"")</f>
        <v/>
      </c>
      <c r="B156" s="53"/>
      <c r="C156" s="52"/>
      <c r="D156" s="9"/>
      <c r="E156" s="54"/>
      <c r="F156" s="6"/>
      <c r="G156" s="1"/>
      <c r="H156" s="2"/>
      <c r="I156" s="16"/>
      <c r="J156" s="42"/>
      <c r="K156" s="42"/>
      <c r="L156" s="42"/>
      <c r="M156" s="42"/>
      <c r="N156" s="3"/>
      <c r="O156" s="4"/>
      <c r="P156" s="10"/>
    </row>
    <row r="157" spans="1:16" s="9" customFormat="1" ht="25.5" customHeight="1" x14ac:dyDescent="0.35">
      <c r="A157" s="36">
        <f>IF(I157&lt;&gt;"",1+MAX($A$1:A156),"")</f>
        <v>77</v>
      </c>
      <c r="B157" s="38" t="s">
        <v>128</v>
      </c>
      <c r="C157" s="38" t="s">
        <v>128</v>
      </c>
      <c r="E157" s="33" t="s">
        <v>135</v>
      </c>
      <c r="F157" s="6">
        <v>96.62</v>
      </c>
      <c r="G157" s="1">
        <v>0.1</v>
      </c>
      <c r="H157" s="2">
        <f t="shared" si="98"/>
        <v>106.28200000000001</v>
      </c>
      <c r="I157" s="16" t="s">
        <v>26</v>
      </c>
      <c r="J157" s="64">
        <v>1.4</v>
      </c>
      <c r="K157" s="65">
        <f>J157*H157</f>
        <v>148.79480000000001</v>
      </c>
      <c r="L157" s="65">
        <v>4</v>
      </c>
      <c r="M157" s="65">
        <f>L157*H157</f>
        <v>425.12800000000004</v>
      </c>
      <c r="N157" s="64">
        <f>J157+L157</f>
        <v>5.4</v>
      </c>
      <c r="O157" s="4">
        <f t="shared" si="99"/>
        <v>573.92280000000005</v>
      </c>
      <c r="P157" s="10"/>
    </row>
    <row r="158" spans="1:16" x14ac:dyDescent="0.35">
      <c r="A158" s="36" t="str">
        <f>IF(I158&lt;&gt;"",1+MAX($A$1:A157),"")</f>
        <v/>
      </c>
      <c r="B158" s="53"/>
      <c r="C158" s="52"/>
      <c r="D158" s="9"/>
      <c r="E158" s="54"/>
      <c r="F158" s="6"/>
      <c r="G158" s="1"/>
      <c r="H158" s="2"/>
      <c r="I158" s="16"/>
      <c r="J158" s="42"/>
      <c r="K158" s="42"/>
      <c r="L158" s="42"/>
      <c r="M158" s="42"/>
      <c r="N158" s="3"/>
      <c r="O158" s="4"/>
      <c r="P158" s="10"/>
    </row>
    <row r="159" spans="1:16" x14ac:dyDescent="0.35">
      <c r="A159" s="36" t="str">
        <f>IF(I159&lt;&gt;"",1+MAX($A$1:A158),"")</f>
        <v/>
      </c>
      <c r="B159" s="53"/>
      <c r="C159" s="52"/>
      <c r="D159" s="55"/>
      <c r="E159" s="56" t="s">
        <v>69</v>
      </c>
      <c r="F159" s="6"/>
      <c r="G159" s="1"/>
      <c r="H159" s="2"/>
      <c r="I159" s="16"/>
      <c r="J159" s="42"/>
      <c r="K159" s="42"/>
      <c r="L159" s="42"/>
      <c r="M159" s="42"/>
      <c r="N159" s="3"/>
      <c r="O159" s="4"/>
      <c r="P159" s="10"/>
    </row>
    <row r="160" spans="1:16" x14ac:dyDescent="0.35">
      <c r="A160" s="36" t="str">
        <f>IF(I160&lt;&gt;"",1+MAX($A$1:A159),"")</f>
        <v/>
      </c>
      <c r="B160" s="53"/>
      <c r="C160" s="52"/>
      <c r="D160" s="9"/>
      <c r="E160" s="54"/>
      <c r="F160" s="6"/>
      <c r="G160" s="1"/>
      <c r="H160" s="2"/>
      <c r="I160" s="16"/>
      <c r="J160" s="42"/>
      <c r="K160" s="42"/>
      <c r="L160" s="42"/>
      <c r="M160" s="42"/>
      <c r="N160" s="3"/>
      <c r="O160" s="4"/>
      <c r="P160" s="10"/>
    </row>
    <row r="161" spans="1:16" s="9" customFormat="1" ht="27" customHeight="1" x14ac:dyDescent="0.35">
      <c r="A161" s="36">
        <f>IF(I161&lt;&gt;"",1+MAX($A$1:A160),"")</f>
        <v>78</v>
      </c>
      <c r="B161" s="38" t="s">
        <v>128</v>
      </c>
      <c r="C161" s="38" t="s">
        <v>128</v>
      </c>
      <c r="E161" s="33" t="s">
        <v>70</v>
      </c>
      <c r="F161" s="6">
        <v>1</v>
      </c>
      <c r="G161" s="1">
        <v>0</v>
      </c>
      <c r="H161" s="2">
        <f>F161*(1+G161)</f>
        <v>1</v>
      </c>
      <c r="I161" s="16" t="s">
        <v>31</v>
      </c>
      <c r="J161" s="64">
        <v>27.500000000000004</v>
      </c>
      <c r="K161" s="65">
        <f t="shared" ref="K161:K166" si="100">J161*H161</f>
        <v>27.500000000000004</v>
      </c>
      <c r="L161" s="65">
        <v>50</v>
      </c>
      <c r="M161" s="65">
        <f t="shared" ref="M161:M166" si="101">L161*H161</f>
        <v>50</v>
      </c>
      <c r="N161" s="64">
        <f t="shared" ref="N161:N166" si="102">J161+L161</f>
        <v>77.5</v>
      </c>
      <c r="O161" s="4">
        <f t="shared" ref="O161:O173" si="103">N161*H161</f>
        <v>77.5</v>
      </c>
      <c r="P161" s="10"/>
    </row>
    <row r="162" spans="1:16" s="9" customFormat="1" ht="27" customHeight="1" x14ac:dyDescent="0.35">
      <c r="A162" s="36">
        <f>IF(I162&lt;&gt;"",1+MAX($A$1:A161),"")</f>
        <v>79</v>
      </c>
      <c r="B162" s="38" t="s">
        <v>128</v>
      </c>
      <c r="C162" s="38" t="s">
        <v>128</v>
      </c>
      <c r="E162" s="33" t="s">
        <v>136</v>
      </c>
      <c r="F162" s="6">
        <v>1</v>
      </c>
      <c r="G162" s="1">
        <v>0</v>
      </c>
      <c r="H162" s="2">
        <f t="shared" ref="H162:H165" si="104">F162*(1+G162)</f>
        <v>1</v>
      </c>
      <c r="I162" s="16" t="s">
        <v>31</v>
      </c>
      <c r="J162" s="66">
        <v>121.00000000000001</v>
      </c>
      <c r="K162" s="67">
        <f t="shared" si="100"/>
        <v>121.00000000000001</v>
      </c>
      <c r="L162" s="67">
        <v>220</v>
      </c>
      <c r="M162" s="67">
        <f t="shared" si="101"/>
        <v>220</v>
      </c>
      <c r="N162" s="66">
        <f t="shared" si="102"/>
        <v>341</v>
      </c>
      <c r="O162" s="4">
        <f t="shared" ref="O162:O165" si="105">N162*H162</f>
        <v>341</v>
      </c>
      <c r="P162" s="10"/>
    </row>
    <row r="163" spans="1:16" s="9" customFormat="1" ht="27" customHeight="1" x14ac:dyDescent="0.35">
      <c r="A163" s="36">
        <f>IF(I163&lt;&gt;"",1+MAX($A$1:A162),"")</f>
        <v>80</v>
      </c>
      <c r="B163" s="38" t="s">
        <v>128</v>
      </c>
      <c r="C163" s="38" t="s">
        <v>128</v>
      </c>
      <c r="E163" s="33" t="s">
        <v>106</v>
      </c>
      <c r="F163" s="6">
        <v>1</v>
      </c>
      <c r="G163" s="1">
        <v>0</v>
      </c>
      <c r="H163" s="2">
        <f t="shared" si="104"/>
        <v>1</v>
      </c>
      <c r="I163" s="16" t="s">
        <v>31</v>
      </c>
      <c r="J163" s="66">
        <v>451.00000000000006</v>
      </c>
      <c r="K163" s="67">
        <f t="shared" si="100"/>
        <v>451.00000000000006</v>
      </c>
      <c r="L163" s="67">
        <v>820</v>
      </c>
      <c r="M163" s="67">
        <f t="shared" si="101"/>
        <v>820</v>
      </c>
      <c r="N163" s="66">
        <f t="shared" si="102"/>
        <v>1271</v>
      </c>
      <c r="O163" s="4">
        <f t="shared" si="105"/>
        <v>1271</v>
      </c>
      <c r="P163" s="10"/>
    </row>
    <row r="164" spans="1:16" s="9" customFormat="1" ht="27" customHeight="1" x14ac:dyDescent="0.35">
      <c r="A164" s="36">
        <f>IF(I164&lt;&gt;"",1+MAX($A$1:A163),"")</f>
        <v>81</v>
      </c>
      <c r="B164" s="38" t="s">
        <v>128</v>
      </c>
      <c r="C164" s="38" t="s">
        <v>128</v>
      </c>
      <c r="E164" s="33" t="s">
        <v>107</v>
      </c>
      <c r="F164" s="6">
        <v>1</v>
      </c>
      <c r="G164" s="1">
        <v>0</v>
      </c>
      <c r="H164" s="2">
        <f t="shared" si="104"/>
        <v>1</v>
      </c>
      <c r="I164" s="16" t="s">
        <v>31</v>
      </c>
      <c r="J164" s="66">
        <v>39.6</v>
      </c>
      <c r="K164" s="67">
        <f t="shared" si="100"/>
        <v>39.6</v>
      </c>
      <c r="L164" s="67">
        <v>72</v>
      </c>
      <c r="M164" s="67">
        <f t="shared" si="101"/>
        <v>72</v>
      </c>
      <c r="N164" s="66">
        <f t="shared" si="102"/>
        <v>111.6</v>
      </c>
      <c r="O164" s="4">
        <f t="shared" si="105"/>
        <v>111.6</v>
      </c>
      <c r="P164" s="10"/>
    </row>
    <row r="165" spans="1:16" s="9" customFormat="1" ht="27" customHeight="1" x14ac:dyDescent="0.35">
      <c r="A165" s="36">
        <f>IF(I165&lt;&gt;"",1+MAX($A$1:A164),"")</f>
        <v>82</v>
      </c>
      <c r="B165" s="38" t="s">
        <v>128</v>
      </c>
      <c r="C165" s="38" t="s">
        <v>128</v>
      </c>
      <c r="E165" s="33" t="s">
        <v>76</v>
      </c>
      <c r="F165" s="6">
        <v>1</v>
      </c>
      <c r="G165" s="1">
        <v>0</v>
      </c>
      <c r="H165" s="2">
        <f t="shared" si="104"/>
        <v>1</v>
      </c>
      <c r="I165" s="16" t="s">
        <v>31</v>
      </c>
      <c r="J165" s="66">
        <v>27.500000000000004</v>
      </c>
      <c r="K165" s="67">
        <f t="shared" si="100"/>
        <v>27.500000000000004</v>
      </c>
      <c r="L165" s="67">
        <v>50</v>
      </c>
      <c r="M165" s="67">
        <f t="shared" si="101"/>
        <v>50</v>
      </c>
      <c r="N165" s="66">
        <f t="shared" si="102"/>
        <v>77.5</v>
      </c>
      <c r="O165" s="4">
        <f t="shared" si="105"/>
        <v>77.5</v>
      </c>
      <c r="P165" s="10"/>
    </row>
    <row r="166" spans="1:16" s="9" customFormat="1" ht="27.75" customHeight="1" x14ac:dyDescent="0.35">
      <c r="A166" s="36">
        <f>IF(I166&lt;&gt;"",1+MAX($A$1:A165),"")</f>
        <v>83</v>
      </c>
      <c r="B166" s="38" t="s">
        <v>128</v>
      </c>
      <c r="C166" s="38" t="s">
        <v>128</v>
      </c>
      <c r="E166" s="33" t="s">
        <v>71</v>
      </c>
      <c r="F166" s="6">
        <v>1</v>
      </c>
      <c r="G166" s="1">
        <v>0</v>
      </c>
      <c r="H166" s="2">
        <f t="shared" ref="H166:H168" si="106">F166*(1+G166)</f>
        <v>1</v>
      </c>
      <c r="I166" s="16" t="s">
        <v>31</v>
      </c>
      <c r="J166" s="64">
        <v>192.50000000000003</v>
      </c>
      <c r="K166" s="65">
        <f t="shared" si="100"/>
        <v>192.50000000000003</v>
      </c>
      <c r="L166" s="65">
        <v>350</v>
      </c>
      <c r="M166" s="65">
        <f t="shared" si="101"/>
        <v>350</v>
      </c>
      <c r="N166" s="64">
        <f t="shared" si="102"/>
        <v>542.5</v>
      </c>
      <c r="O166" s="4">
        <f t="shared" ref="O166:O168" si="107">N166*H166</f>
        <v>542.5</v>
      </c>
      <c r="P166" s="10"/>
    </row>
    <row r="167" spans="1:16" s="9" customFormat="1" ht="33" customHeight="1" x14ac:dyDescent="0.35">
      <c r="A167" s="36">
        <f>IF(I167&lt;&gt;"",1+MAX($A$1:A166),"")</f>
        <v>84</v>
      </c>
      <c r="B167" s="38" t="s">
        <v>128</v>
      </c>
      <c r="C167" s="38" t="s">
        <v>128</v>
      </c>
      <c r="E167" s="33" t="s">
        <v>108</v>
      </c>
      <c r="F167" s="6">
        <v>4</v>
      </c>
      <c r="G167" s="1">
        <v>0</v>
      </c>
      <c r="H167" s="2">
        <f t="shared" si="106"/>
        <v>4</v>
      </c>
      <c r="I167" s="16" t="s">
        <v>31</v>
      </c>
      <c r="J167" s="64">
        <v>24.750000000000004</v>
      </c>
      <c r="K167" s="65">
        <f t="shared" ref="K167:K168" si="108">J167*H167</f>
        <v>99.000000000000014</v>
      </c>
      <c r="L167" s="65">
        <v>45</v>
      </c>
      <c r="M167" s="65">
        <f t="shared" ref="M167:M168" si="109">L167*H167</f>
        <v>180</v>
      </c>
      <c r="N167" s="64">
        <f t="shared" ref="N167:N168" si="110">J167+L167</f>
        <v>69.75</v>
      </c>
      <c r="O167" s="4">
        <f t="shared" si="107"/>
        <v>279</v>
      </c>
      <c r="P167" s="10"/>
    </row>
    <row r="168" spans="1:16" s="9" customFormat="1" ht="27.75" customHeight="1" x14ac:dyDescent="0.35">
      <c r="A168" s="36">
        <f>IF(I168&lt;&gt;"",1+MAX($A$1:A167),"")</f>
        <v>85</v>
      </c>
      <c r="B168" s="38" t="s">
        <v>128</v>
      </c>
      <c r="C168" s="38" t="s">
        <v>128</v>
      </c>
      <c r="E168" s="33" t="s">
        <v>109</v>
      </c>
      <c r="F168" s="6">
        <v>6</v>
      </c>
      <c r="G168" s="1">
        <v>0</v>
      </c>
      <c r="H168" s="2">
        <f t="shared" si="106"/>
        <v>6</v>
      </c>
      <c r="I168" s="16" t="s">
        <v>31</v>
      </c>
      <c r="J168" s="66">
        <v>82.5</v>
      </c>
      <c r="K168" s="67">
        <f t="shared" si="108"/>
        <v>495</v>
      </c>
      <c r="L168" s="67">
        <v>150</v>
      </c>
      <c r="M168" s="67">
        <f t="shared" si="109"/>
        <v>900</v>
      </c>
      <c r="N168" s="66">
        <f t="shared" si="110"/>
        <v>232.5</v>
      </c>
      <c r="O168" s="4">
        <f t="shared" si="107"/>
        <v>1395</v>
      </c>
      <c r="P168" s="10"/>
    </row>
    <row r="169" spans="1:16" s="9" customFormat="1" ht="27.75" customHeight="1" x14ac:dyDescent="0.35">
      <c r="A169" s="36">
        <f>IF(I169&lt;&gt;"",1+MAX($A$1:A168),"")</f>
        <v>86</v>
      </c>
      <c r="B169" s="38" t="s">
        <v>128</v>
      </c>
      <c r="C169" s="38" t="s">
        <v>128</v>
      </c>
      <c r="E169" s="33" t="s">
        <v>110</v>
      </c>
      <c r="F169" s="6">
        <v>75</v>
      </c>
      <c r="G169" s="1">
        <v>0</v>
      </c>
      <c r="H169" s="2">
        <f t="shared" ref="H169:H171" si="111">F169*(1+G169)</f>
        <v>75</v>
      </c>
      <c r="I169" s="16" t="s">
        <v>31</v>
      </c>
      <c r="J169" s="66">
        <v>44</v>
      </c>
      <c r="K169" s="67">
        <f t="shared" ref="K169" si="112">J169*H169</f>
        <v>3300</v>
      </c>
      <c r="L169" s="67">
        <v>80</v>
      </c>
      <c r="M169" s="67">
        <f t="shared" ref="M169" si="113">L169*H169</f>
        <v>6000</v>
      </c>
      <c r="N169" s="66">
        <f t="shared" ref="N169:N172" si="114">J169+L169</f>
        <v>124</v>
      </c>
      <c r="O169" s="4">
        <f t="shared" si="103"/>
        <v>9300</v>
      </c>
      <c r="P169" s="10"/>
    </row>
    <row r="170" spans="1:16" s="9" customFormat="1" ht="27.75" customHeight="1" x14ac:dyDescent="0.35">
      <c r="A170" s="36">
        <f>IF(I170&lt;&gt;"",1+MAX($A$1:A169),"")</f>
        <v>87</v>
      </c>
      <c r="B170" s="38" t="s">
        <v>128</v>
      </c>
      <c r="C170" s="38" t="s">
        <v>128</v>
      </c>
      <c r="E170" s="33" t="s">
        <v>111</v>
      </c>
      <c r="F170" s="6">
        <v>8</v>
      </c>
      <c r="G170" s="1">
        <v>0</v>
      </c>
      <c r="H170" s="2">
        <f t="shared" si="111"/>
        <v>8</v>
      </c>
      <c r="I170" s="16" t="s">
        <v>31</v>
      </c>
      <c r="J170" s="66">
        <v>60.500000000000007</v>
      </c>
      <c r="K170" s="67">
        <f t="shared" ref="K170" si="115">J170*H170</f>
        <v>484.00000000000006</v>
      </c>
      <c r="L170" s="67">
        <v>110</v>
      </c>
      <c r="M170" s="67">
        <f t="shared" ref="M170" si="116">L170*H170</f>
        <v>880</v>
      </c>
      <c r="N170" s="66">
        <f t="shared" ref="N170" si="117">J170+L170</f>
        <v>170.5</v>
      </c>
      <c r="O170" s="4">
        <f t="shared" si="103"/>
        <v>1364</v>
      </c>
      <c r="P170" s="10"/>
    </row>
    <row r="171" spans="1:16" s="9" customFormat="1" ht="27.75" customHeight="1" x14ac:dyDescent="0.35">
      <c r="A171" s="36">
        <f>IF(I171&lt;&gt;"",1+MAX($A$1:A170),"")</f>
        <v>88</v>
      </c>
      <c r="B171" s="38" t="s">
        <v>128</v>
      </c>
      <c r="C171" s="38" t="s">
        <v>128</v>
      </c>
      <c r="E171" s="33" t="s">
        <v>137</v>
      </c>
      <c r="F171" s="6">
        <v>1</v>
      </c>
      <c r="G171" s="1">
        <v>0</v>
      </c>
      <c r="H171" s="2">
        <f t="shared" si="111"/>
        <v>1</v>
      </c>
      <c r="I171" s="16" t="s">
        <v>31</v>
      </c>
      <c r="J171" s="66">
        <v>265.65000000000003</v>
      </c>
      <c r="K171" s="42">
        <f t="shared" ref="K171:K173" si="118">J171*H171</f>
        <v>265.65000000000003</v>
      </c>
      <c r="L171" s="42">
        <v>483</v>
      </c>
      <c r="M171" s="42">
        <f t="shared" ref="M171:M173" si="119">L171*H171</f>
        <v>483</v>
      </c>
      <c r="N171" s="66">
        <f t="shared" si="114"/>
        <v>748.65000000000009</v>
      </c>
      <c r="O171" s="4">
        <f t="shared" si="103"/>
        <v>748.65000000000009</v>
      </c>
      <c r="P171" s="10"/>
    </row>
    <row r="172" spans="1:16" s="9" customFormat="1" ht="27.75" customHeight="1" x14ac:dyDescent="0.35">
      <c r="A172" s="36">
        <f>IF(I172&lt;&gt;"",1+MAX($A$1:A171),"")</f>
        <v>89</v>
      </c>
      <c r="B172" s="38" t="s">
        <v>128</v>
      </c>
      <c r="C172" s="38" t="s">
        <v>128</v>
      </c>
      <c r="E172" s="33" t="s">
        <v>112</v>
      </c>
      <c r="F172" s="6">
        <v>1</v>
      </c>
      <c r="G172" s="1">
        <v>0</v>
      </c>
      <c r="H172" s="2">
        <f>F172*(1+G172)</f>
        <v>1</v>
      </c>
      <c r="I172" s="16" t="s">
        <v>31</v>
      </c>
      <c r="J172" s="66">
        <v>46.750000000000007</v>
      </c>
      <c r="K172" s="42">
        <f t="shared" si="118"/>
        <v>46.750000000000007</v>
      </c>
      <c r="L172" s="42">
        <v>85</v>
      </c>
      <c r="M172" s="42">
        <f t="shared" si="119"/>
        <v>85</v>
      </c>
      <c r="N172" s="66">
        <f t="shared" si="114"/>
        <v>131.75</v>
      </c>
      <c r="O172" s="4">
        <f t="shared" si="103"/>
        <v>131.75</v>
      </c>
      <c r="P172" s="10"/>
    </row>
    <row r="173" spans="1:16" s="9" customFormat="1" ht="27.75" customHeight="1" x14ac:dyDescent="0.35">
      <c r="A173" s="36">
        <f>IF(I173&lt;&gt;"",1+MAX($A$1:A172),"")</f>
        <v>90</v>
      </c>
      <c r="B173" s="38" t="s">
        <v>128</v>
      </c>
      <c r="C173" s="38" t="s">
        <v>128</v>
      </c>
      <c r="E173" s="33" t="s">
        <v>113</v>
      </c>
      <c r="F173" s="6">
        <v>10</v>
      </c>
      <c r="G173" s="1">
        <v>0</v>
      </c>
      <c r="H173" s="2">
        <f t="shared" ref="H173" si="120">F173*(1+G173)</f>
        <v>10</v>
      </c>
      <c r="I173" s="16" t="s">
        <v>31</v>
      </c>
      <c r="J173" s="66">
        <v>193.60000000000002</v>
      </c>
      <c r="K173" s="67">
        <f t="shared" si="118"/>
        <v>1936.0000000000002</v>
      </c>
      <c r="L173" s="67">
        <v>352</v>
      </c>
      <c r="M173" s="67">
        <f t="shared" si="119"/>
        <v>3520</v>
      </c>
      <c r="N173" s="66">
        <f t="shared" ref="N173" si="121">J173+L173</f>
        <v>545.6</v>
      </c>
      <c r="O173" s="4">
        <f t="shared" si="103"/>
        <v>5456</v>
      </c>
      <c r="P173" s="10"/>
    </row>
    <row r="174" spans="1:16" s="9" customFormat="1" ht="27.75" customHeight="1" x14ac:dyDescent="0.35">
      <c r="A174" s="36">
        <f>IF(I174&lt;&gt;"",1+MAX($A$1:A173),"")</f>
        <v>91</v>
      </c>
      <c r="B174" s="38" t="s">
        <v>128</v>
      </c>
      <c r="C174" s="38" t="s">
        <v>128</v>
      </c>
      <c r="E174" s="33" t="s">
        <v>114</v>
      </c>
      <c r="F174" s="6">
        <v>8</v>
      </c>
      <c r="G174" s="1">
        <v>0</v>
      </c>
      <c r="H174" s="2">
        <f t="shared" ref="H174" si="122">F174*(1+G174)</f>
        <v>8</v>
      </c>
      <c r="I174" s="16" t="s">
        <v>31</v>
      </c>
      <c r="J174" s="66">
        <v>8</v>
      </c>
      <c r="K174" s="67">
        <f>J174*H174</f>
        <v>64</v>
      </c>
      <c r="L174" s="67">
        <v>14</v>
      </c>
      <c r="M174" s="67">
        <f>L174*H174</f>
        <v>112</v>
      </c>
      <c r="N174" s="66">
        <f>J174+L174</f>
        <v>22</v>
      </c>
      <c r="O174" s="4">
        <f t="shared" ref="O174" si="123">N174*H174</f>
        <v>176</v>
      </c>
      <c r="P174" s="10"/>
    </row>
    <row r="175" spans="1:16" ht="16" thickBot="1" x14ac:dyDescent="0.4">
      <c r="A175" s="77" t="str">
        <f>IF(I175&lt;&gt;"",1+MAX($A$1:A174),"")</f>
        <v/>
      </c>
      <c r="B175" s="53"/>
      <c r="C175" s="52"/>
      <c r="D175" s="24"/>
      <c r="E175" s="25"/>
      <c r="F175" s="58"/>
      <c r="G175" s="9"/>
      <c r="H175" s="9"/>
      <c r="J175" s="42"/>
      <c r="K175" s="42"/>
      <c r="L175" s="42"/>
      <c r="M175" s="42"/>
      <c r="N175" s="9"/>
      <c r="O175" s="9"/>
      <c r="P175" s="10"/>
    </row>
    <row r="176" spans="1:16" ht="16" thickBot="1" x14ac:dyDescent="0.4">
      <c r="A176" s="104" t="s">
        <v>2</v>
      </c>
      <c r="B176" s="105"/>
      <c r="C176" s="105"/>
      <c r="D176" s="105"/>
      <c r="E176" s="11"/>
      <c r="F176" s="59"/>
      <c r="G176" s="12"/>
      <c r="H176" s="12"/>
      <c r="I176" s="20"/>
      <c r="J176" s="20"/>
      <c r="K176" s="20"/>
      <c r="L176" s="20"/>
      <c r="M176" s="20"/>
      <c r="N176" s="11"/>
      <c r="O176" s="13">
        <f>SUM(O7:O175)</f>
        <v>234826.06926141022</v>
      </c>
      <c r="P176" s="14">
        <f>SUM(P6:P175)</f>
        <v>234826.06926141024</v>
      </c>
    </row>
    <row r="177" spans="1:16" ht="16" thickBot="1" x14ac:dyDescent="0.4">
      <c r="A177" s="39" t="s">
        <v>9</v>
      </c>
      <c r="D177" s="40"/>
      <c r="E177" s="11"/>
      <c r="F177" s="59"/>
      <c r="G177" s="12"/>
      <c r="H177" s="12"/>
      <c r="I177" s="20"/>
      <c r="J177" s="20"/>
      <c r="K177" s="20"/>
      <c r="L177" s="20"/>
      <c r="M177" s="20"/>
      <c r="N177" s="15">
        <v>0.25</v>
      </c>
      <c r="O177" s="13">
        <f>N177*O176</f>
        <v>58706.517315352554</v>
      </c>
      <c r="P177" s="14">
        <f>N177*P176</f>
        <v>58706.517315352561</v>
      </c>
    </row>
    <row r="178" spans="1:16" ht="16" thickBot="1" x14ac:dyDescent="0.4">
      <c r="A178" s="104" t="s">
        <v>8</v>
      </c>
      <c r="B178" s="105"/>
      <c r="C178" s="105"/>
      <c r="D178" s="105"/>
      <c r="E178" s="11"/>
      <c r="F178" s="59"/>
      <c r="G178" s="12"/>
      <c r="H178" s="12"/>
      <c r="I178" s="20"/>
      <c r="J178" s="20"/>
      <c r="K178" s="20"/>
      <c r="L178" s="20"/>
      <c r="M178" s="20"/>
      <c r="N178" s="11"/>
      <c r="O178" s="13">
        <f>SUM(O176:O177)</f>
        <v>293532.58657676278</v>
      </c>
      <c r="P178" s="14">
        <f>SUM(P176:P177)</f>
        <v>293532.58657676278</v>
      </c>
    </row>
    <row r="179" spans="1:16" x14ac:dyDescent="0.35">
      <c r="P179" s="5"/>
    </row>
    <row r="180" spans="1:16" x14ac:dyDescent="0.35">
      <c r="P180" s="5"/>
    </row>
    <row r="181" spans="1:16" x14ac:dyDescent="0.35">
      <c r="P181" s="5"/>
    </row>
    <row r="182" spans="1:16" x14ac:dyDescent="0.35">
      <c r="P182" s="5"/>
    </row>
    <row r="183" spans="1:16" x14ac:dyDescent="0.35">
      <c r="P183" s="5"/>
    </row>
    <row r="184" spans="1:16" x14ac:dyDescent="0.35">
      <c r="E184" s="34"/>
      <c r="P184" s="5"/>
    </row>
    <row r="185" spans="1:16" x14ac:dyDescent="0.35">
      <c r="E185" s="34"/>
      <c r="P185" s="5"/>
    </row>
    <row r="186" spans="1:16" x14ac:dyDescent="0.35">
      <c r="P186" s="5"/>
    </row>
    <row r="187" spans="1:16" x14ac:dyDescent="0.35">
      <c r="P187" s="5"/>
    </row>
    <row r="188" spans="1:16" x14ac:dyDescent="0.35">
      <c r="P188" s="5"/>
    </row>
    <row r="189" spans="1:16" x14ac:dyDescent="0.35">
      <c r="P189" s="5"/>
    </row>
    <row r="190" spans="1:16" x14ac:dyDescent="0.35">
      <c r="P190" s="5"/>
    </row>
    <row r="191" spans="1:16" x14ac:dyDescent="0.35">
      <c r="P191" s="5"/>
    </row>
    <row r="192" spans="1:16" x14ac:dyDescent="0.35">
      <c r="P192" s="5"/>
    </row>
    <row r="193" spans="5:26" x14ac:dyDescent="0.35">
      <c r="P193" s="5"/>
    </row>
    <row r="194" spans="5:26" x14ac:dyDescent="0.35">
      <c r="P194" s="5"/>
    </row>
    <row r="195" spans="5:26" x14ac:dyDescent="0.35">
      <c r="P195" s="5"/>
    </row>
    <row r="196" spans="5:26" x14ac:dyDescent="0.35">
      <c r="P196" s="5"/>
    </row>
    <row r="197" spans="5:26" x14ac:dyDescent="0.35">
      <c r="P197" s="5"/>
    </row>
    <row r="198" spans="5:26" x14ac:dyDescent="0.35">
      <c r="P198" s="5"/>
    </row>
    <row r="199" spans="5:26" x14ac:dyDescent="0.35">
      <c r="P199" s="5"/>
    </row>
    <row r="200" spans="5:26" x14ac:dyDescent="0.35">
      <c r="E200" s="57"/>
      <c r="F200" s="5"/>
      <c r="H200" s="9"/>
      <c r="M200" s="5"/>
      <c r="P200" s="5"/>
      <c r="S200" s="57"/>
      <c r="V200" s="9"/>
      <c r="W200" s="9"/>
      <c r="X200" s="9"/>
      <c r="Y200" s="9"/>
      <c r="Z200" s="9"/>
    </row>
    <row r="201" spans="5:26" x14ac:dyDescent="0.35">
      <c r="E201" s="57"/>
      <c r="F201" s="5"/>
      <c r="H201" s="9"/>
      <c r="M201" s="5"/>
      <c r="P201" s="5"/>
      <c r="S201" s="57"/>
      <c r="V201" s="9"/>
      <c r="W201" s="9"/>
      <c r="X201" s="9"/>
      <c r="Y201" s="9"/>
      <c r="Z201" s="9"/>
    </row>
    <row r="202" spans="5:26" x14ac:dyDescent="0.35">
      <c r="E202" s="57"/>
      <c r="F202" s="5"/>
      <c r="H202" s="9"/>
      <c r="M202" s="5"/>
      <c r="P202" s="5"/>
      <c r="S202" s="57"/>
      <c r="V202" s="9"/>
      <c r="W202" s="9"/>
      <c r="X202" s="9"/>
      <c r="Y202" s="9"/>
      <c r="Z202" s="9"/>
    </row>
    <row r="203" spans="5:26" x14ac:dyDescent="0.35">
      <c r="E203" s="57"/>
      <c r="F203" s="5"/>
      <c r="H203" s="9"/>
      <c r="M203" s="5"/>
      <c r="P203" s="5"/>
      <c r="S203" s="57"/>
      <c r="V203" s="9"/>
      <c r="W203" s="9"/>
      <c r="X203" s="9"/>
      <c r="Y203" s="9"/>
      <c r="Z203" s="9"/>
    </row>
    <row r="204" spans="5:26" x14ac:dyDescent="0.35">
      <c r="E204" s="57"/>
      <c r="F204" s="5"/>
      <c r="H204" s="9"/>
      <c r="M204" s="5"/>
      <c r="P204" s="5"/>
      <c r="S204" s="57"/>
      <c r="V204" s="9"/>
      <c r="W204" s="9"/>
      <c r="X204" s="9"/>
      <c r="Y204" s="9"/>
      <c r="Z204" s="9"/>
    </row>
    <row r="205" spans="5:26" x14ac:dyDescent="0.35">
      <c r="E205" s="57"/>
      <c r="F205" s="5"/>
      <c r="H205" s="9"/>
      <c r="M205" s="5"/>
      <c r="P205" s="5"/>
      <c r="S205" s="57"/>
      <c r="V205" s="9"/>
      <c r="W205" s="9"/>
      <c r="X205" s="9"/>
      <c r="Y205" s="9"/>
      <c r="Z205" s="9"/>
    </row>
    <row r="206" spans="5:26" x14ac:dyDescent="0.35">
      <c r="E206" s="57"/>
      <c r="F206" s="5"/>
      <c r="H206" s="9"/>
      <c r="M206" s="5"/>
      <c r="P206" s="5"/>
      <c r="S206" s="57"/>
      <c r="V206" s="9"/>
      <c r="W206" s="9"/>
      <c r="X206" s="9"/>
      <c r="Y206" s="9"/>
      <c r="Z206" s="9"/>
    </row>
    <row r="207" spans="5:26" x14ac:dyDescent="0.35">
      <c r="E207" s="57"/>
      <c r="F207" s="5"/>
      <c r="H207" s="9"/>
      <c r="M207" s="5"/>
      <c r="P207" s="5"/>
      <c r="S207" s="57"/>
      <c r="V207" s="9"/>
      <c r="W207" s="9"/>
      <c r="X207" s="9"/>
      <c r="Y207" s="9"/>
      <c r="Z207" s="9"/>
    </row>
    <row r="208" spans="5:26" x14ac:dyDescent="0.35">
      <c r="E208" s="57"/>
      <c r="F208" s="5"/>
      <c r="H208" s="9"/>
      <c r="M208" s="5"/>
      <c r="P208" s="5"/>
      <c r="S208" s="57"/>
      <c r="V208" s="9"/>
      <c r="W208" s="9"/>
      <c r="X208" s="9"/>
      <c r="Y208" s="9"/>
      <c r="Z208" s="9"/>
    </row>
    <row r="209" spans="5:26" x14ac:dyDescent="0.35">
      <c r="E209" s="57"/>
      <c r="F209" s="5"/>
      <c r="H209" s="9"/>
      <c r="M209" s="5"/>
      <c r="P209" s="5"/>
      <c r="S209" s="57"/>
      <c r="V209" s="9"/>
      <c r="W209" s="9"/>
      <c r="X209" s="9"/>
      <c r="Y209" s="9"/>
      <c r="Z209" s="9"/>
    </row>
    <row r="210" spans="5:26" x14ac:dyDescent="0.35">
      <c r="E210" s="57"/>
      <c r="F210" s="5"/>
      <c r="H210" s="9"/>
      <c r="M210" s="5"/>
      <c r="P210" s="5"/>
      <c r="S210" s="57"/>
      <c r="V210" s="9"/>
      <c r="W210" s="9"/>
      <c r="X210" s="9"/>
      <c r="Y210" s="9"/>
      <c r="Z210" s="9"/>
    </row>
    <row r="211" spans="5:26" x14ac:dyDescent="0.35">
      <c r="E211" s="57"/>
      <c r="F211" s="5"/>
      <c r="H211" s="9"/>
      <c r="M211" s="5"/>
      <c r="P211" s="5"/>
      <c r="S211" s="57"/>
      <c r="V211" s="9"/>
      <c r="W211" s="9"/>
      <c r="X211" s="9"/>
      <c r="Y211" s="9"/>
      <c r="Z211" s="9"/>
    </row>
    <row r="212" spans="5:26" x14ac:dyDescent="0.35">
      <c r="E212" s="57"/>
      <c r="F212" s="5"/>
      <c r="H212" s="9"/>
      <c r="M212" s="5"/>
      <c r="P212" s="5"/>
      <c r="S212" s="57"/>
      <c r="V212" s="9"/>
      <c r="W212" s="9"/>
      <c r="X212" s="9"/>
      <c r="Y212" s="9"/>
      <c r="Z212" s="9"/>
    </row>
    <row r="213" spans="5:26" x14ac:dyDescent="0.35">
      <c r="E213" s="57"/>
      <c r="F213" s="5"/>
      <c r="H213" s="9"/>
      <c r="M213" s="5"/>
      <c r="P213" s="5"/>
      <c r="S213" s="57"/>
      <c r="V213" s="9"/>
      <c r="W213" s="9"/>
      <c r="X213" s="9"/>
      <c r="Y213" s="9"/>
      <c r="Z213" s="9"/>
    </row>
    <row r="214" spans="5:26" x14ac:dyDescent="0.35">
      <c r="E214" s="57"/>
      <c r="F214" s="5"/>
      <c r="H214" s="9"/>
      <c r="M214" s="5"/>
      <c r="P214" s="5"/>
      <c r="S214" s="57"/>
      <c r="V214" s="9"/>
      <c r="W214" s="9"/>
      <c r="X214" s="9"/>
      <c r="Y214" s="9"/>
      <c r="Z214" s="9"/>
    </row>
    <row r="215" spans="5:26" x14ac:dyDescent="0.35">
      <c r="E215" s="57"/>
      <c r="F215" s="5"/>
      <c r="H215" s="9"/>
      <c r="M215" s="5"/>
      <c r="P215" s="5"/>
      <c r="S215" s="57"/>
      <c r="V215" s="9"/>
      <c r="W215" s="9"/>
      <c r="X215" s="9"/>
      <c r="Y215" s="9"/>
      <c r="Z215" s="9"/>
    </row>
    <row r="216" spans="5:26" x14ac:dyDescent="0.35">
      <c r="E216" s="57"/>
      <c r="F216" s="5"/>
      <c r="H216" s="9"/>
      <c r="M216" s="5"/>
      <c r="P216" s="5"/>
      <c r="S216" s="57"/>
      <c r="V216" s="9"/>
      <c r="W216" s="9"/>
      <c r="X216" s="9"/>
      <c r="Y216" s="9"/>
      <c r="Z216" s="9"/>
    </row>
    <row r="217" spans="5:26" x14ac:dyDescent="0.35">
      <c r="E217" s="57"/>
      <c r="F217" s="5"/>
      <c r="H217" s="9"/>
      <c r="M217" s="5"/>
      <c r="P217" s="5"/>
      <c r="S217" s="57"/>
      <c r="V217" s="9"/>
      <c r="W217" s="9"/>
      <c r="X217" s="9"/>
      <c r="Y217" s="9"/>
      <c r="Z217" s="9"/>
    </row>
    <row r="218" spans="5:26" x14ac:dyDescent="0.35">
      <c r="E218" s="57"/>
      <c r="F218" s="5"/>
      <c r="H218" s="9"/>
      <c r="M218" s="5"/>
      <c r="P218" s="5"/>
      <c r="S218" s="57"/>
      <c r="V218" s="9"/>
      <c r="W218" s="9"/>
      <c r="X218" s="9"/>
      <c r="Y218" s="9"/>
      <c r="Z218" s="9"/>
    </row>
    <row r="219" spans="5:26" x14ac:dyDescent="0.35">
      <c r="E219" s="57"/>
      <c r="F219" s="5"/>
      <c r="H219" s="9"/>
      <c r="M219" s="5"/>
      <c r="P219" s="5"/>
      <c r="S219" s="57"/>
      <c r="V219" s="9"/>
      <c r="W219" s="9"/>
      <c r="X219" s="9"/>
      <c r="Y219" s="9"/>
      <c r="Z219" s="9"/>
    </row>
    <row r="220" spans="5:26" x14ac:dyDescent="0.35">
      <c r="E220" s="57"/>
      <c r="F220" s="5"/>
      <c r="H220" s="9"/>
      <c r="M220" s="5"/>
      <c r="P220" s="5"/>
      <c r="S220" s="57"/>
      <c r="V220" s="9"/>
      <c r="W220" s="9"/>
      <c r="X220" s="9"/>
      <c r="Y220" s="9"/>
      <c r="Z220" s="9"/>
    </row>
    <row r="221" spans="5:26" x14ac:dyDescent="0.35">
      <c r="E221" s="57"/>
      <c r="F221" s="5"/>
      <c r="H221" s="9"/>
      <c r="M221" s="5"/>
      <c r="P221" s="5"/>
      <c r="S221" s="57"/>
      <c r="V221" s="9"/>
      <c r="W221" s="9"/>
      <c r="X221" s="9"/>
      <c r="Y221" s="9"/>
      <c r="Z221" s="9"/>
    </row>
    <row r="222" spans="5:26" x14ac:dyDescent="0.35">
      <c r="E222" s="57"/>
      <c r="F222" s="5"/>
      <c r="H222" s="9"/>
      <c r="M222" s="5"/>
      <c r="P222" s="5"/>
      <c r="S222" s="57"/>
      <c r="V222" s="9"/>
      <c r="W222" s="9"/>
      <c r="X222" s="9"/>
      <c r="Y222" s="9"/>
      <c r="Z222" s="9"/>
    </row>
    <row r="223" spans="5:26" x14ac:dyDescent="0.35">
      <c r="E223" s="57"/>
      <c r="F223" s="5"/>
      <c r="H223" s="9"/>
      <c r="M223" s="5"/>
      <c r="P223" s="5"/>
      <c r="S223" s="57"/>
      <c r="V223" s="9"/>
      <c r="W223" s="9"/>
      <c r="X223" s="9"/>
      <c r="Y223" s="9"/>
      <c r="Z223" s="9"/>
    </row>
    <row r="224" spans="5:26" x14ac:dyDescent="0.35">
      <c r="E224" s="57"/>
      <c r="F224" s="5"/>
      <c r="H224" s="9"/>
      <c r="M224" s="5"/>
      <c r="P224" s="5"/>
      <c r="S224" s="57"/>
      <c r="V224" s="9"/>
      <c r="W224" s="9"/>
      <c r="X224" s="9"/>
      <c r="Y224" s="9"/>
      <c r="Z224" s="9"/>
    </row>
    <row r="225" spans="5:26" x14ac:dyDescent="0.35">
      <c r="E225" s="57"/>
      <c r="F225" s="5"/>
      <c r="H225" s="9"/>
      <c r="M225" s="5"/>
      <c r="P225" s="5"/>
      <c r="S225" s="57"/>
      <c r="V225" s="9"/>
      <c r="W225" s="9"/>
      <c r="X225" s="9"/>
      <c r="Y225" s="9"/>
      <c r="Z225" s="9"/>
    </row>
    <row r="226" spans="5:26" x14ac:dyDescent="0.35">
      <c r="E226" s="57"/>
      <c r="F226" s="5"/>
      <c r="H226" s="9"/>
      <c r="M226" s="5"/>
      <c r="P226" s="5"/>
      <c r="S226" s="57"/>
      <c r="V226" s="9"/>
      <c r="W226" s="9"/>
      <c r="X226" s="9"/>
      <c r="Y226" s="9"/>
      <c r="Z226" s="9"/>
    </row>
    <row r="227" spans="5:26" x14ac:dyDescent="0.35">
      <c r="E227" s="57"/>
      <c r="F227" s="5"/>
      <c r="H227" s="9"/>
      <c r="M227" s="5"/>
      <c r="P227" s="5"/>
      <c r="S227" s="57"/>
      <c r="V227" s="9"/>
      <c r="W227" s="9"/>
      <c r="X227" s="9"/>
      <c r="Y227" s="9"/>
      <c r="Z227" s="9"/>
    </row>
    <row r="228" spans="5:26" x14ac:dyDescent="0.35">
      <c r="E228" s="57"/>
      <c r="F228" s="5"/>
      <c r="H228" s="9"/>
      <c r="M228" s="5"/>
      <c r="P228" s="5"/>
      <c r="S228" s="57"/>
      <c r="V228" s="9"/>
      <c r="W228" s="9"/>
      <c r="X228" s="9"/>
      <c r="Y228" s="9"/>
      <c r="Z228" s="9"/>
    </row>
    <row r="229" spans="5:26" x14ac:dyDescent="0.35">
      <c r="E229" s="57"/>
      <c r="F229" s="5"/>
      <c r="H229" s="9"/>
      <c r="M229" s="5"/>
      <c r="P229" s="5"/>
      <c r="S229" s="57"/>
      <c r="V229" s="9"/>
      <c r="W229" s="9"/>
      <c r="X229" s="9"/>
      <c r="Y229" s="9"/>
      <c r="Z229" s="9"/>
    </row>
    <row r="230" spans="5:26" x14ac:dyDescent="0.35">
      <c r="E230" s="57"/>
      <c r="F230" s="5"/>
      <c r="H230" s="9"/>
      <c r="M230" s="5"/>
      <c r="P230" s="5"/>
      <c r="S230" s="57"/>
      <c r="V230" s="9"/>
      <c r="W230" s="9"/>
      <c r="X230" s="9"/>
      <c r="Y230" s="9"/>
      <c r="Z230" s="9"/>
    </row>
    <row r="231" spans="5:26" x14ac:dyDescent="0.35">
      <c r="E231" s="57"/>
      <c r="F231" s="5"/>
      <c r="H231" s="9"/>
      <c r="M231" s="5"/>
      <c r="P231" s="5"/>
      <c r="S231" s="57"/>
      <c r="V231" s="9"/>
      <c r="W231" s="9"/>
      <c r="X231" s="9"/>
      <c r="Y231" s="9"/>
      <c r="Z231" s="9"/>
    </row>
    <row r="232" spans="5:26" x14ac:dyDescent="0.35">
      <c r="E232" s="57"/>
      <c r="F232" s="5"/>
      <c r="H232" s="9"/>
      <c r="M232" s="5"/>
      <c r="P232" s="5"/>
      <c r="S232" s="57"/>
      <c r="V232" s="9"/>
      <c r="W232" s="9"/>
      <c r="X232" s="9"/>
      <c r="Y232" s="9"/>
      <c r="Z232" s="9"/>
    </row>
    <row r="233" spans="5:26" x14ac:dyDescent="0.35">
      <c r="E233" s="57"/>
      <c r="F233" s="5"/>
      <c r="H233" s="9"/>
      <c r="M233" s="5"/>
      <c r="P233" s="5"/>
      <c r="S233" s="57"/>
      <c r="V233" s="9"/>
      <c r="W233" s="9"/>
      <c r="X233" s="9"/>
      <c r="Y233" s="9"/>
      <c r="Z233" s="9"/>
    </row>
    <row r="234" spans="5:26" x14ac:dyDescent="0.35">
      <c r="E234" s="57"/>
      <c r="F234" s="5"/>
      <c r="H234" s="9"/>
      <c r="M234" s="5"/>
      <c r="P234" s="5"/>
      <c r="S234" s="57"/>
      <c r="V234" s="9"/>
      <c r="W234" s="9"/>
      <c r="X234" s="9"/>
      <c r="Y234" s="9"/>
      <c r="Z234" s="9"/>
    </row>
    <row r="235" spans="5:26" x14ac:dyDescent="0.35">
      <c r="E235" s="57"/>
      <c r="F235" s="5"/>
      <c r="H235" s="9"/>
      <c r="M235" s="5"/>
      <c r="P235" s="5"/>
      <c r="S235" s="57"/>
      <c r="V235" s="9"/>
      <c r="W235" s="9"/>
      <c r="X235" s="9"/>
      <c r="Y235" s="9"/>
      <c r="Z235" s="9"/>
    </row>
    <row r="236" spans="5:26" x14ac:dyDescent="0.35">
      <c r="E236" s="57"/>
      <c r="F236" s="5"/>
      <c r="H236" s="9"/>
      <c r="M236" s="5"/>
      <c r="P236" s="5"/>
      <c r="S236" s="57"/>
      <c r="V236" s="9"/>
      <c r="W236" s="9"/>
      <c r="X236" s="9"/>
      <c r="Y236" s="9"/>
      <c r="Z236" s="9"/>
    </row>
    <row r="237" spans="5:26" x14ac:dyDescent="0.35">
      <c r="E237" s="57"/>
      <c r="F237" s="5"/>
      <c r="H237" s="9"/>
      <c r="M237" s="5"/>
      <c r="P237" s="5"/>
      <c r="S237" s="57"/>
      <c r="V237" s="9"/>
      <c r="W237" s="9"/>
      <c r="X237" s="9"/>
      <c r="Y237" s="9"/>
      <c r="Z237" s="9"/>
    </row>
    <row r="238" spans="5:26" x14ac:dyDescent="0.35">
      <c r="E238" s="57"/>
      <c r="F238" s="5"/>
      <c r="H238" s="9"/>
      <c r="M238" s="5"/>
      <c r="P238" s="5"/>
      <c r="S238" s="57"/>
      <c r="V238" s="9"/>
      <c r="W238" s="9"/>
      <c r="X238" s="9"/>
      <c r="Y238" s="9"/>
      <c r="Z238" s="9"/>
    </row>
    <row r="239" spans="5:26" x14ac:dyDescent="0.35">
      <c r="E239" s="57"/>
      <c r="F239" s="5"/>
      <c r="H239" s="9"/>
      <c r="M239" s="5"/>
      <c r="P239" s="5"/>
      <c r="S239" s="57"/>
      <c r="V239" s="9"/>
      <c r="W239" s="9"/>
      <c r="X239" s="9"/>
      <c r="Y239" s="9"/>
      <c r="Z239" s="9"/>
    </row>
    <row r="240" spans="5:26" x14ac:dyDescent="0.35">
      <c r="E240" s="57"/>
      <c r="F240" s="5"/>
      <c r="H240" s="9"/>
      <c r="M240" s="5"/>
      <c r="P240" s="5"/>
      <c r="S240" s="57"/>
      <c r="V240" s="9"/>
      <c r="W240" s="9"/>
      <c r="X240" s="9"/>
      <c r="Y240" s="9"/>
      <c r="Z240" s="9"/>
    </row>
    <row r="241" spans="5:26" x14ac:dyDescent="0.35">
      <c r="E241" s="57"/>
      <c r="F241" s="5"/>
      <c r="H241" s="9"/>
      <c r="M241" s="5"/>
      <c r="P241" s="5"/>
      <c r="S241" s="57"/>
      <c r="V241" s="9"/>
      <c r="W241" s="9"/>
      <c r="X241" s="9"/>
      <c r="Y241" s="9"/>
      <c r="Z241" s="9"/>
    </row>
    <row r="242" spans="5:26" x14ac:dyDescent="0.35">
      <c r="E242" s="57"/>
      <c r="F242" s="5"/>
      <c r="H242" s="9"/>
      <c r="M242" s="5"/>
      <c r="P242" s="5"/>
      <c r="S242" s="57"/>
      <c r="V242" s="9"/>
      <c r="W242" s="9"/>
      <c r="X242" s="9"/>
      <c r="Y242" s="9"/>
      <c r="Z242" s="9"/>
    </row>
    <row r="243" spans="5:26" x14ac:dyDescent="0.35">
      <c r="E243" s="57"/>
      <c r="F243" s="5"/>
      <c r="H243" s="9"/>
      <c r="M243" s="5"/>
      <c r="P243" s="5"/>
      <c r="S243" s="57"/>
      <c r="V243" s="9"/>
      <c r="W243" s="9"/>
      <c r="X243" s="9"/>
      <c r="Y243" s="9"/>
      <c r="Z243" s="9"/>
    </row>
    <row r="244" spans="5:26" x14ac:dyDescent="0.35">
      <c r="E244" s="57"/>
      <c r="F244" s="5"/>
      <c r="H244" s="9"/>
      <c r="M244" s="5"/>
      <c r="P244" s="5"/>
      <c r="S244" s="57"/>
      <c r="V244" s="9"/>
      <c r="W244" s="9"/>
      <c r="X244" s="9"/>
      <c r="Y244" s="9"/>
      <c r="Z244" s="9"/>
    </row>
    <row r="245" spans="5:26" x14ac:dyDescent="0.35">
      <c r="E245" s="57"/>
      <c r="F245" s="5"/>
      <c r="H245" s="9"/>
      <c r="M245" s="5"/>
      <c r="P245" s="5"/>
      <c r="S245" s="57"/>
      <c r="V245" s="9"/>
      <c r="W245" s="9"/>
      <c r="X245" s="9"/>
      <c r="Y245" s="9"/>
      <c r="Z245" s="9"/>
    </row>
    <row r="246" spans="5:26" x14ac:dyDescent="0.35">
      <c r="E246" s="57"/>
      <c r="F246" s="5"/>
      <c r="H246" s="9"/>
      <c r="M246" s="5"/>
      <c r="P246" s="5"/>
      <c r="S246" s="57"/>
      <c r="V246" s="9"/>
      <c r="W246" s="9"/>
      <c r="X246" s="9"/>
      <c r="Y246" s="9"/>
      <c r="Z246" s="9"/>
    </row>
    <row r="247" spans="5:26" x14ac:dyDescent="0.35">
      <c r="E247" s="57"/>
      <c r="F247" s="5"/>
      <c r="H247" s="9"/>
      <c r="M247" s="5"/>
      <c r="P247" s="5"/>
      <c r="S247" s="57"/>
      <c r="V247" s="9"/>
      <c r="W247" s="9"/>
      <c r="X247" s="9"/>
      <c r="Y247" s="9"/>
      <c r="Z247" s="9"/>
    </row>
    <row r="248" spans="5:26" x14ac:dyDescent="0.35">
      <c r="E248" s="57"/>
      <c r="F248" s="5"/>
      <c r="H248" s="9"/>
      <c r="M248" s="5"/>
      <c r="P248" s="5"/>
      <c r="S248" s="57"/>
      <c r="V248" s="9"/>
      <c r="W248" s="9"/>
      <c r="X248" s="9"/>
      <c r="Y248" s="9"/>
      <c r="Z248" s="9"/>
    </row>
    <row r="249" spans="5:26" x14ac:dyDescent="0.35">
      <c r="E249" s="57"/>
      <c r="F249" s="5"/>
      <c r="H249" s="9"/>
      <c r="M249" s="5"/>
      <c r="P249" s="5"/>
      <c r="S249" s="57"/>
      <c r="V249" s="9"/>
      <c r="W249" s="9"/>
      <c r="X249" s="9"/>
      <c r="Y249" s="9"/>
      <c r="Z249" s="9"/>
    </row>
    <row r="250" spans="5:26" x14ac:dyDescent="0.35">
      <c r="E250" s="57"/>
      <c r="F250" s="5"/>
      <c r="H250" s="9"/>
      <c r="M250" s="5"/>
      <c r="P250" s="5"/>
      <c r="S250" s="57"/>
      <c r="V250" s="9"/>
      <c r="W250" s="9"/>
      <c r="X250" s="9"/>
      <c r="Y250" s="9"/>
      <c r="Z250" s="9"/>
    </row>
    <row r="251" spans="5:26" x14ac:dyDescent="0.35">
      <c r="E251" s="57"/>
      <c r="F251" s="5"/>
      <c r="H251" s="9"/>
      <c r="M251" s="5"/>
      <c r="P251" s="5"/>
      <c r="S251" s="57"/>
      <c r="V251" s="9"/>
      <c r="W251" s="9"/>
      <c r="X251" s="9"/>
      <c r="Y251" s="9"/>
      <c r="Z251" s="9"/>
    </row>
    <row r="252" spans="5:26" x14ac:dyDescent="0.35">
      <c r="E252" s="57"/>
      <c r="F252" s="5"/>
      <c r="H252" s="9"/>
      <c r="M252" s="5"/>
      <c r="P252" s="5"/>
      <c r="S252" s="57"/>
      <c r="V252" s="9"/>
      <c r="W252" s="9"/>
      <c r="X252" s="9"/>
      <c r="Y252" s="9"/>
      <c r="Z252" s="9"/>
    </row>
    <row r="253" spans="5:26" x14ac:dyDescent="0.35">
      <c r="E253" s="57"/>
      <c r="F253" s="5"/>
      <c r="H253" s="9"/>
      <c r="M253" s="5"/>
      <c r="P253" s="5"/>
      <c r="S253" s="57"/>
      <c r="V253" s="9"/>
      <c r="W253" s="9"/>
      <c r="X253" s="9"/>
      <c r="Y253" s="9"/>
      <c r="Z253" s="9"/>
    </row>
    <row r="254" spans="5:26" x14ac:dyDescent="0.35">
      <c r="E254" s="57"/>
      <c r="F254" s="5"/>
      <c r="H254" s="9"/>
      <c r="M254" s="5"/>
      <c r="P254" s="5"/>
      <c r="S254" s="57"/>
      <c r="V254" s="9"/>
      <c r="W254" s="9"/>
      <c r="X254" s="9"/>
      <c r="Y254" s="9"/>
      <c r="Z254" s="9"/>
    </row>
    <row r="255" spans="5:26" x14ac:dyDescent="0.35">
      <c r="E255" s="57"/>
      <c r="F255" s="5"/>
      <c r="H255" s="9"/>
      <c r="M255" s="5"/>
      <c r="P255" s="5"/>
      <c r="S255" s="57"/>
      <c r="V255" s="9"/>
      <c r="W255" s="9"/>
      <c r="X255" s="9"/>
      <c r="Y255" s="9"/>
      <c r="Z255" s="9"/>
    </row>
    <row r="256" spans="5:26" x14ac:dyDescent="0.35">
      <c r="E256" s="57"/>
      <c r="F256" s="5"/>
      <c r="H256" s="9"/>
      <c r="M256" s="5"/>
      <c r="P256" s="5"/>
      <c r="S256" s="57"/>
      <c r="V256" s="9"/>
      <c r="W256" s="9"/>
      <c r="X256" s="9"/>
      <c r="Y256" s="9"/>
      <c r="Z256" s="9"/>
    </row>
    <row r="257" spans="5:26" x14ac:dyDescent="0.35">
      <c r="E257" s="57"/>
      <c r="F257" s="5"/>
      <c r="H257" s="9"/>
      <c r="M257" s="5"/>
      <c r="P257" s="5"/>
      <c r="S257" s="57"/>
      <c r="V257" s="9"/>
      <c r="W257" s="9"/>
      <c r="X257" s="9"/>
      <c r="Y257" s="9"/>
      <c r="Z257" s="9"/>
    </row>
    <row r="258" spans="5:26" x14ac:dyDescent="0.35">
      <c r="E258" s="57"/>
      <c r="F258" s="5"/>
      <c r="H258" s="9"/>
      <c r="M258" s="5"/>
      <c r="P258" s="5"/>
      <c r="S258" s="57"/>
      <c r="V258" s="9"/>
      <c r="W258" s="9"/>
      <c r="X258" s="9"/>
      <c r="Y258" s="9"/>
      <c r="Z258" s="9"/>
    </row>
    <row r="259" spans="5:26" x14ac:dyDescent="0.35">
      <c r="E259" s="57"/>
      <c r="F259" s="5"/>
      <c r="H259" s="9"/>
      <c r="M259" s="5"/>
      <c r="P259" s="5"/>
      <c r="S259" s="57"/>
      <c r="V259" s="9"/>
      <c r="W259" s="9"/>
      <c r="X259" s="9"/>
      <c r="Y259" s="9"/>
      <c r="Z259" s="9"/>
    </row>
    <row r="260" spans="5:26" x14ac:dyDescent="0.35">
      <c r="E260" s="57"/>
      <c r="F260" s="5"/>
      <c r="H260" s="9"/>
      <c r="M260" s="5"/>
      <c r="P260" s="5"/>
      <c r="S260" s="57"/>
      <c r="V260" s="9"/>
      <c r="W260" s="9"/>
      <c r="X260" s="9"/>
      <c r="Y260" s="9"/>
      <c r="Z260" s="9"/>
    </row>
    <row r="261" spans="5:26" x14ac:dyDescent="0.35">
      <c r="E261" s="57"/>
      <c r="F261" s="5"/>
      <c r="H261" s="9"/>
      <c r="M261" s="5"/>
      <c r="P261" s="5"/>
      <c r="S261" s="57"/>
      <c r="V261" s="9"/>
      <c r="W261" s="9"/>
      <c r="X261" s="9"/>
      <c r="Y261" s="9"/>
      <c r="Z261" s="9"/>
    </row>
    <row r="262" spans="5:26" x14ac:dyDescent="0.35">
      <c r="E262" s="57"/>
      <c r="F262" s="5"/>
      <c r="H262" s="9"/>
      <c r="M262" s="5"/>
      <c r="P262" s="5"/>
      <c r="S262" s="57"/>
      <c r="V262" s="9"/>
      <c r="W262" s="9"/>
      <c r="X262" s="9"/>
      <c r="Y262" s="9"/>
      <c r="Z262" s="9"/>
    </row>
    <row r="263" spans="5:26" x14ac:dyDescent="0.35">
      <c r="E263" s="57"/>
      <c r="F263" s="5"/>
      <c r="H263" s="9"/>
      <c r="M263" s="5"/>
      <c r="P263" s="5"/>
      <c r="S263" s="57"/>
      <c r="V263" s="9"/>
      <c r="W263" s="9"/>
      <c r="X263" s="9"/>
      <c r="Y263" s="9"/>
      <c r="Z263" s="9"/>
    </row>
    <row r="264" spans="5:26" x14ac:dyDescent="0.35">
      <c r="E264" s="57"/>
      <c r="F264" s="5"/>
      <c r="H264" s="9"/>
      <c r="M264" s="5"/>
      <c r="P264" s="5"/>
      <c r="S264" s="57"/>
      <c r="V264" s="9"/>
      <c r="W264" s="9"/>
      <c r="X264" s="9"/>
      <c r="Y264" s="9"/>
      <c r="Z264" s="9"/>
    </row>
    <row r="265" spans="5:26" x14ac:dyDescent="0.35">
      <c r="E265" s="57"/>
      <c r="F265" s="5"/>
      <c r="H265" s="9"/>
      <c r="M265" s="5"/>
      <c r="P265" s="5"/>
      <c r="S265" s="57"/>
      <c r="V265" s="9"/>
      <c r="W265" s="9"/>
      <c r="X265" s="9"/>
      <c r="Y265" s="9"/>
      <c r="Z265" s="9"/>
    </row>
    <row r="266" spans="5:26" x14ac:dyDescent="0.35">
      <c r="E266" s="57"/>
      <c r="F266" s="5"/>
      <c r="H266" s="9"/>
      <c r="M266" s="5"/>
      <c r="P266" s="5"/>
      <c r="S266" s="57"/>
      <c r="V266" s="9"/>
      <c r="W266" s="9"/>
      <c r="X266" s="9"/>
      <c r="Y266" s="9"/>
      <c r="Z266" s="9"/>
    </row>
    <row r="267" spans="5:26" x14ac:dyDescent="0.35">
      <c r="E267" s="57"/>
      <c r="F267" s="5"/>
      <c r="H267" s="9"/>
      <c r="M267" s="5"/>
      <c r="P267" s="5"/>
      <c r="S267" s="57"/>
      <c r="V267" s="9"/>
      <c r="W267" s="9"/>
      <c r="X267" s="9"/>
      <c r="Y267" s="9"/>
      <c r="Z267" s="9"/>
    </row>
    <row r="268" spans="5:26" x14ac:dyDescent="0.35">
      <c r="E268" s="57"/>
      <c r="F268" s="5"/>
      <c r="H268" s="9"/>
      <c r="M268" s="5"/>
      <c r="P268" s="5"/>
      <c r="S268" s="57"/>
      <c r="V268" s="9"/>
      <c r="W268" s="9"/>
      <c r="X268" s="9"/>
      <c r="Y268" s="9"/>
      <c r="Z268" s="9"/>
    </row>
    <row r="269" spans="5:26" x14ac:dyDescent="0.35">
      <c r="E269" s="57"/>
      <c r="F269" s="5"/>
      <c r="H269" s="9"/>
      <c r="M269" s="5"/>
      <c r="P269" s="5"/>
      <c r="S269" s="57"/>
      <c r="V269" s="9"/>
      <c r="W269" s="9"/>
      <c r="X269" s="9"/>
      <c r="Y269" s="9"/>
      <c r="Z269" s="9"/>
    </row>
    <row r="270" spans="5:26" x14ac:dyDescent="0.35">
      <c r="E270" s="57"/>
      <c r="F270" s="5"/>
      <c r="H270" s="9"/>
      <c r="M270" s="5"/>
      <c r="P270" s="5"/>
      <c r="S270" s="57"/>
      <c r="V270" s="9"/>
      <c r="W270" s="9"/>
      <c r="X270" s="9"/>
      <c r="Y270" s="9"/>
      <c r="Z270" s="9"/>
    </row>
    <row r="271" spans="5:26" x14ac:dyDescent="0.35">
      <c r="E271" s="57"/>
      <c r="F271" s="5"/>
      <c r="H271" s="9"/>
      <c r="M271" s="5"/>
      <c r="P271" s="5"/>
      <c r="S271" s="57"/>
      <c r="V271" s="9"/>
      <c r="W271" s="9"/>
      <c r="X271" s="9"/>
      <c r="Y271" s="9"/>
      <c r="Z271" s="9"/>
    </row>
    <row r="272" spans="5:26" x14ac:dyDescent="0.35">
      <c r="E272" s="57"/>
      <c r="F272" s="5"/>
      <c r="H272" s="9"/>
      <c r="M272" s="5"/>
      <c r="P272" s="5"/>
      <c r="S272" s="57"/>
      <c r="V272" s="9"/>
      <c r="W272" s="9"/>
      <c r="X272" s="9"/>
      <c r="Y272" s="9"/>
      <c r="Z272" s="9"/>
    </row>
    <row r="273" spans="5:26" x14ac:dyDescent="0.35">
      <c r="E273" s="57"/>
      <c r="F273" s="5"/>
      <c r="H273" s="9"/>
      <c r="M273" s="5"/>
      <c r="P273" s="5"/>
      <c r="S273" s="57"/>
      <c r="V273" s="9"/>
      <c r="W273" s="9"/>
      <c r="X273" s="9"/>
      <c r="Y273" s="9"/>
      <c r="Z273" s="9"/>
    </row>
    <row r="274" spans="5:26" x14ac:dyDescent="0.35">
      <c r="E274" s="57"/>
      <c r="F274" s="5"/>
      <c r="H274" s="9"/>
      <c r="M274" s="5"/>
      <c r="P274" s="5"/>
      <c r="S274" s="57"/>
      <c r="V274" s="9"/>
      <c r="W274" s="9"/>
      <c r="X274" s="9"/>
      <c r="Y274" s="9"/>
      <c r="Z274" s="9"/>
    </row>
    <row r="275" spans="5:26" x14ac:dyDescent="0.35">
      <c r="E275" s="57"/>
      <c r="F275" s="5"/>
      <c r="H275" s="9"/>
      <c r="M275" s="5"/>
      <c r="P275" s="5"/>
      <c r="S275" s="57"/>
      <c r="V275" s="9"/>
      <c r="W275" s="9"/>
      <c r="X275" s="9"/>
      <c r="Y275" s="9"/>
      <c r="Z275" s="9"/>
    </row>
    <row r="276" spans="5:26" x14ac:dyDescent="0.35">
      <c r="E276" s="57"/>
      <c r="F276" s="5"/>
      <c r="H276" s="9"/>
      <c r="M276" s="5"/>
      <c r="P276" s="5"/>
      <c r="S276" s="57"/>
      <c r="V276" s="9"/>
      <c r="W276" s="9"/>
      <c r="X276" s="9"/>
      <c r="Y276" s="9"/>
      <c r="Z276" s="9"/>
    </row>
    <row r="277" spans="5:26" x14ac:dyDescent="0.35">
      <c r="E277" s="57"/>
      <c r="F277" s="5"/>
      <c r="H277" s="9"/>
      <c r="M277" s="5"/>
      <c r="P277" s="5"/>
      <c r="S277" s="57"/>
      <c r="V277" s="9"/>
      <c r="W277" s="9"/>
      <c r="X277" s="9"/>
      <c r="Y277" s="9"/>
      <c r="Z277" s="9"/>
    </row>
    <row r="278" spans="5:26" x14ac:dyDescent="0.35">
      <c r="E278" s="57"/>
      <c r="F278" s="5"/>
      <c r="H278" s="9"/>
      <c r="M278" s="5"/>
      <c r="P278" s="5"/>
      <c r="S278" s="57"/>
      <c r="V278" s="9"/>
      <c r="W278" s="9"/>
      <c r="X278" s="9"/>
      <c r="Y278" s="9"/>
      <c r="Z278" s="9"/>
    </row>
    <row r="279" spans="5:26" x14ac:dyDescent="0.35">
      <c r="E279" s="57"/>
      <c r="F279" s="5"/>
      <c r="H279" s="9"/>
      <c r="M279" s="5"/>
      <c r="P279" s="5"/>
      <c r="S279" s="57"/>
      <c r="V279" s="9"/>
      <c r="W279" s="9"/>
      <c r="X279" s="9"/>
      <c r="Y279" s="9"/>
      <c r="Z279" s="9"/>
    </row>
    <row r="280" spans="5:26" x14ac:dyDescent="0.35">
      <c r="E280" s="57"/>
      <c r="F280" s="5"/>
      <c r="H280" s="9"/>
      <c r="M280" s="5"/>
      <c r="P280" s="5"/>
      <c r="S280" s="57"/>
      <c r="V280" s="9"/>
      <c r="W280" s="9"/>
      <c r="X280" s="9"/>
      <c r="Y280" s="9"/>
      <c r="Z280" s="9"/>
    </row>
    <row r="281" spans="5:26" x14ac:dyDescent="0.35">
      <c r="E281" s="57"/>
      <c r="F281" s="5"/>
      <c r="H281" s="9"/>
      <c r="M281" s="5"/>
      <c r="P281" s="5"/>
      <c r="S281" s="57"/>
      <c r="V281" s="9"/>
      <c r="W281" s="9"/>
      <c r="X281" s="9"/>
      <c r="Y281" s="9"/>
      <c r="Z281" s="9"/>
    </row>
    <row r="282" spans="5:26" x14ac:dyDescent="0.35">
      <c r="E282" s="57"/>
      <c r="F282" s="5"/>
      <c r="H282" s="9"/>
      <c r="M282" s="5"/>
      <c r="P282" s="5"/>
      <c r="S282" s="57"/>
      <c r="V282" s="9"/>
      <c r="W282" s="9"/>
      <c r="X282" s="9"/>
      <c r="Y282" s="9"/>
      <c r="Z282" s="9"/>
    </row>
    <row r="283" spans="5:26" x14ac:dyDescent="0.35">
      <c r="E283" s="57"/>
      <c r="F283" s="5"/>
      <c r="H283" s="9"/>
      <c r="M283" s="5"/>
      <c r="P283" s="5"/>
      <c r="S283" s="57"/>
      <c r="V283" s="9"/>
      <c r="W283" s="9"/>
      <c r="X283" s="9"/>
      <c r="Y283" s="9"/>
      <c r="Z283" s="9"/>
    </row>
    <row r="284" spans="5:26" x14ac:dyDescent="0.35">
      <c r="E284" s="57"/>
      <c r="F284" s="5"/>
      <c r="H284" s="9"/>
      <c r="M284" s="5"/>
      <c r="P284" s="5"/>
      <c r="S284" s="57"/>
      <c r="V284" s="9"/>
      <c r="W284" s="9"/>
      <c r="X284" s="9"/>
      <c r="Y284" s="9"/>
      <c r="Z284" s="9"/>
    </row>
    <row r="285" spans="5:26" x14ac:dyDescent="0.35">
      <c r="E285" s="57"/>
      <c r="F285" s="5"/>
      <c r="H285" s="9"/>
      <c r="M285" s="5"/>
      <c r="P285" s="5"/>
      <c r="S285" s="57"/>
      <c r="V285" s="9"/>
      <c r="W285" s="9"/>
      <c r="X285" s="9"/>
      <c r="Y285" s="9"/>
      <c r="Z285" s="9"/>
    </row>
    <row r="286" spans="5:26" x14ac:dyDescent="0.35">
      <c r="E286" s="57"/>
      <c r="F286" s="5"/>
      <c r="H286" s="9"/>
      <c r="M286" s="5"/>
      <c r="P286" s="5"/>
      <c r="S286" s="57"/>
      <c r="V286" s="9"/>
      <c r="W286" s="9"/>
      <c r="X286" s="9"/>
      <c r="Y286" s="9"/>
      <c r="Z286" s="9"/>
    </row>
    <row r="287" spans="5:26" x14ac:dyDescent="0.35">
      <c r="E287" s="57"/>
      <c r="F287" s="5"/>
      <c r="H287" s="9"/>
      <c r="M287" s="5"/>
      <c r="P287" s="5"/>
      <c r="S287" s="57"/>
      <c r="V287" s="9"/>
      <c r="W287" s="9"/>
      <c r="X287" s="9"/>
      <c r="Y287" s="9"/>
      <c r="Z287" s="9"/>
    </row>
    <row r="288" spans="5:26" x14ac:dyDescent="0.35">
      <c r="E288" s="57"/>
      <c r="F288" s="5"/>
      <c r="H288" s="9"/>
      <c r="M288" s="5"/>
      <c r="P288" s="5"/>
      <c r="S288" s="57"/>
      <c r="V288" s="9"/>
      <c r="W288" s="9"/>
      <c r="X288" s="9"/>
      <c r="Y288" s="9"/>
      <c r="Z288" s="9"/>
    </row>
    <row r="289" spans="5:26" x14ac:dyDescent="0.35">
      <c r="E289" s="57"/>
      <c r="F289" s="5"/>
      <c r="H289" s="9"/>
      <c r="M289" s="5"/>
      <c r="P289" s="5"/>
      <c r="S289" s="57"/>
      <c r="V289" s="9"/>
      <c r="W289" s="9"/>
      <c r="X289" s="9"/>
      <c r="Y289" s="9"/>
      <c r="Z289" s="9"/>
    </row>
    <row r="290" spans="5:26" x14ac:dyDescent="0.35">
      <c r="E290" s="57"/>
      <c r="F290" s="5"/>
      <c r="H290" s="9"/>
      <c r="M290" s="5"/>
      <c r="P290" s="5"/>
      <c r="S290" s="57"/>
      <c r="V290" s="9"/>
      <c r="W290" s="9"/>
      <c r="X290" s="9"/>
      <c r="Y290" s="9"/>
      <c r="Z290" s="9"/>
    </row>
    <row r="291" spans="5:26" x14ac:dyDescent="0.35">
      <c r="E291" s="57"/>
      <c r="F291" s="5"/>
      <c r="H291" s="9"/>
      <c r="M291" s="5"/>
      <c r="P291" s="5"/>
      <c r="S291" s="57"/>
      <c r="V291" s="9"/>
      <c r="W291" s="9"/>
      <c r="X291" s="9"/>
      <c r="Y291" s="9"/>
      <c r="Z291" s="9"/>
    </row>
    <row r="292" spans="5:26" x14ac:dyDescent="0.35">
      <c r="E292" s="57"/>
      <c r="F292" s="5"/>
      <c r="H292" s="9"/>
      <c r="M292" s="5"/>
      <c r="P292" s="5"/>
      <c r="S292" s="57"/>
      <c r="V292" s="9"/>
      <c r="W292" s="9"/>
      <c r="X292" s="9"/>
      <c r="Y292" s="9"/>
      <c r="Z292" s="9"/>
    </row>
    <row r="293" spans="5:26" x14ac:dyDescent="0.35">
      <c r="E293" s="57"/>
      <c r="F293" s="5"/>
      <c r="H293" s="9"/>
      <c r="M293" s="5"/>
      <c r="P293" s="5"/>
      <c r="S293" s="57"/>
      <c r="V293" s="9"/>
      <c r="W293" s="9"/>
      <c r="X293" s="9"/>
      <c r="Y293" s="9"/>
      <c r="Z293" s="9"/>
    </row>
    <row r="294" spans="5:26" x14ac:dyDescent="0.35">
      <c r="E294" s="57"/>
      <c r="F294" s="5"/>
      <c r="H294" s="9"/>
      <c r="M294" s="5"/>
      <c r="P294" s="5"/>
      <c r="S294" s="57"/>
      <c r="V294" s="9"/>
      <c r="W294" s="9"/>
      <c r="X294" s="9"/>
      <c r="Y294" s="9"/>
      <c r="Z294" s="9"/>
    </row>
    <row r="295" spans="5:26" x14ac:dyDescent="0.35">
      <c r="E295" s="57"/>
      <c r="F295" s="5"/>
      <c r="H295" s="9"/>
      <c r="M295" s="5"/>
      <c r="P295" s="5"/>
      <c r="S295" s="57"/>
      <c r="V295" s="9"/>
      <c r="W295" s="9"/>
      <c r="X295" s="9"/>
      <c r="Y295" s="9"/>
      <c r="Z295" s="9"/>
    </row>
    <row r="296" spans="5:26" x14ac:dyDescent="0.35">
      <c r="E296" s="57"/>
      <c r="F296" s="5"/>
      <c r="H296" s="9"/>
      <c r="M296" s="5"/>
      <c r="P296" s="5"/>
      <c r="S296" s="57"/>
      <c r="V296" s="9"/>
      <c r="W296" s="9"/>
      <c r="X296" s="9"/>
      <c r="Y296" s="9"/>
      <c r="Z296" s="9"/>
    </row>
    <row r="297" spans="5:26" x14ac:dyDescent="0.35">
      <c r="E297" s="57"/>
      <c r="F297" s="5"/>
      <c r="H297" s="9"/>
      <c r="M297" s="5"/>
      <c r="P297" s="5"/>
      <c r="S297" s="57"/>
      <c r="V297" s="9"/>
      <c r="W297" s="9"/>
      <c r="X297" s="9"/>
      <c r="Y297" s="9"/>
      <c r="Z297" s="9"/>
    </row>
    <row r="298" spans="5:26" x14ac:dyDescent="0.35">
      <c r="E298" s="57"/>
      <c r="F298" s="5"/>
      <c r="H298" s="9"/>
      <c r="M298" s="5"/>
      <c r="P298" s="5"/>
      <c r="S298" s="57"/>
      <c r="V298" s="9"/>
      <c r="W298" s="9"/>
      <c r="X298" s="9"/>
      <c r="Y298" s="9"/>
      <c r="Z298" s="9"/>
    </row>
    <row r="299" spans="5:26" x14ac:dyDescent="0.35">
      <c r="E299" s="57"/>
      <c r="F299" s="5"/>
      <c r="H299" s="9"/>
      <c r="M299" s="5"/>
      <c r="P299" s="5"/>
      <c r="S299" s="57"/>
      <c r="V299" s="9"/>
      <c r="W299" s="9"/>
      <c r="X299" s="9"/>
      <c r="Y299" s="9"/>
      <c r="Z299" s="9"/>
    </row>
    <row r="300" spans="5:26" x14ac:dyDescent="0.35">
      <c r="E300" s="57"/>
      <c r="F300" s="5"/>
      <c r="H300" s="9"/>
      <c r="M300" s="5"/>
      <c r="P300" s="5"/>
      <c r="S300" s="57"/>
      <c r="V300" s="9"/>
      <c r="W300" s="9"/>
      <c r="X300" s="9"/>
      <c r="Y300" s="9"/>
      <c r="Z300" s="9"/>
    </row>
    <row r="301" spans="5:26" x14ac:dyDescent="0.35">
      <c r="E301" s="57"/>
      <c r="F301" s="5"/>
      <c r="H301" s="9"/>
      <c r="M301" s="5"/>
      <c r="P301" s="5"/>
      <c r="S301" s="57"/>
      <c r="V301" s="9"/>
      <c r="W301" s="9"/>
      <c r="X301" s="9"/>
      <c r="Y301" s="9"/>
      <c r="Z301" s="9"/>
    </row>
    <row r="302" spans="5:26" x14ac:dyDescent="0.35">
      <c r="E302" s="57"/>
      <c r="F302" s="5"/>
      <c r="H302" s="9"/>
      <c r="M302" s="5"/>
      <c r="P302" s="5"/>
      <c r="S302" s="57"/>
      <c r="V302" s="9"/>
      <c r="W302" s="9"/>
      <c r="X302" s="9"/>
      <c r="Y302" s="9"/>
      <c r="Z302" s="9"/>
    </row>
    <row r="303" spans="5:26" x14ac:dyDescent="0.35">
      <c r="E303" s="57"/>
      <c r="F303" s="5"/>
      <c r="H303" s="9"/>
      <c r="M303" s="5"/>
      <c r="P303" s="5"/>
      <c r="S303" s="57"/>
      <c r="V303" s="9"/>
      <c r="W303" s="9"/>
      <c r="X303" s="9"/>
      <c r="Y303" s="9"/>
      <c r="Z303" s="9"/>
    </row>
    <row r="304" spans="5:26" x14ac:dyDescent="0.35">
      <c r="E304" s="57"/>
      <c r="F304" s="5"/>
      <c r="H304" s="9"/>
      <c r="M304" s="5"/>
      <c r="P304" s="5"/>
      <c r="S304" s="57"/>
      <c r="V304" s="9"/>
      <c r="W304" s="9"/>
      <c r="X304" s="9"/>
      <c r="Y304" s="9"/>
      <c r="Z304" s="9"/>
    </row>
    <row r="305" spans="5:26" x14ac:dyDescent="0.35">
      <c r="E305" s="57"/>
      <c r="F305" s="5"/>
      <c r="H305" s="9"/>
      <c r="M305" s="5"/>
      <c r="P305" s="5"/>
      <c r="S305" s="57"/>
      <c r="V305" s="9"/>
      <c r="W305" s="9"/>
      <c r="X305" s="9"/>
      <c r="Y305" s="9"/>
      <c r="Z305" s="9"/>
    </row>
    <row r="306" spans="5:26" x14ac:dyDescent="0.35">
      <c r="E306" s="57"/>
      <c r="F306" s="5"/>
      <c r="H306" s="9"/>
      <c r="M306" s="5"/>
      <c r="P306" s="5"/>
      <c r="S306" s="57"/>
      <c r="V306" s="9"/>
      <c r="W306" s="9"/>
      <c r="X306" s="9"/>
      <c r="Y306" s="9"/>
      <c r="Z306" s="9"/>
    </row>
    <row r="307" spans="5:26" x14ac:dyDescent="0.35">
      <c r="E307" s="57"/>
      <c r="F307" s="5"/>
      <c r="H307" s="9"/>
      <c r="M307" s="5"/>
      <c r="P307" s="5"/>
      <c r="S307" s="57"/>
      <c r="V307" s="9"/>
      <c r="W307" s="9"/>
      <c r="X307" s="9"/>
      <c r="Y307" s="9"/>
      <c r="Z307" s="9"/>
    </row>
    <row r="308" spans="5:26" x14ac:dyDescent="0.35">
      <c r="E308" s="57"/>
      <c r="F308" s="5"/>
      <c r="H308" s="9"/>
      <c r="M308" s="5"/>
      <c r="P308" s="5"/>
      <c r="S308" s="57"/>
      <c r="V308" s="9"/>
      <c r="W308" s="9"/>
      <c r="X308" s="9"/>
      <c r="Y308" s="9"/>
      <c r="Z308" s="9"/>
    </row>
    <row r="309" spans="5:26" x14ac:dyDescent="0.35">
      <c r="E309" s="57"/>
      <c r="F309" s="5"/>
      <c r="H309" s="9"/>
      <c r="M309" s="5"/>
      <c r="P309" s="5"/>
      <c r="S309" s="57"/>
      <c r="V309" s="9"/>
      <c r="W309" s="9"/>
      <c r="X309" s="9"/>
      <c r="Y309" s="9"/>
      <c r="Z309" s="9"/>
    </row>
    <row r="310" spans="5:26" x14ac:dyDescent="0.35">
      <c r="E310" s="57"/>
      <c r="F310" s="5"/>
      <c r="H310" s="9"/>
      <c r="M310" s="5"/>
      <c r="P310" s="5"/>
      <c r="S310" s="57"/>
      <c r="V310" s="9"/>
      <c r="W310" s="9"/>
      <c r="X310" s="9"/>
      <c r="Y310" s="9"/>
      <c r="Z310" s="9"/>
    </row>
    <row r="311" spans="5:26" x14ac:dyDescent="0.35">
      <c r="E311" s="57"/>
      <c r="F311" s="5"/>
      <c r="H311" s="9"/>
      <c r="M311" s="5"/>
      <c r="P311" s="5"/>
      <c r="S311" s="57"/>
      <c r="V311" s="9"/>
      <c r="W311" s="9"/>
      <c r="X311" s="9"/>
      <c r="Y311" s="9"/>
      <c r="Z311" s="9"/>
    </row>
  </sheetData>
  <mergeCells count="5">
    <mergeCell ref="A178:D178"/>
    <mergeCell ref="A176:D176"/>
    <mergeCell ref="I1:O1"/>
    <mergeCell ref="L2:O2"/>
    <mergeCell ref="L3:O3"/>
  </mergeCells>
  <phoneticPr fontId="37" type="noConversion"/>
  <hyperlinks>
    <hyperlink ref="L2" r:id="rId1" xr:uid="{DC677A2D-0C52-44FC-992C-592F9C09749B}"/>
  </hyperlinks>
  <printOptions horizontalCentered="1" verticalCentered="1"/>
  <pageMargins left="0.7" right="0.7" top="0.75" bottom="0.75" header="0.3" footer="0.3"/>
  <pageSetup scale="1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F0DB18-D6ED-449C-8883-38F73D95136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2015-08-27T19:22:37Z</cp:lastPrinted>
  <dcterms:created xsi:type="dcterms:W3CDTF">2004-05-05T14:08:18Z</dcterms:created>
  <dcterms:modified xsi:type="dcterms:W3CDTF">2023-08-05T15:10:14Z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{DDF0DB18-D6ED-449C-8883-38F73D951364}</vt:lpwstr>
  </property>
</Properties>
</file>