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/>
  </bookViews>
  <sheets>
    <sheet name="DETAIL" sheetId="11" r:id="rId1"/>
  </sheets>
  <definedNames>
    <definedName name="_xlnm._FilterDatabase" localSheetId="0" hidden="1">DETAIL!$A$9:$O$105</definedName>
    <definedName name="_xlnm.Print_Area" localSheetId="0">DETAIL!$A$1:$O$106</definedName>
    <definedName name="_xlnm.Print_Titles" localSheetId="0">DETAIL!$9:$9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11" l="1"/>
  <c r="A21" i="11"/>
  <c r="A22" i="11"/>
  <c r="A23" i="11"/>
  <c r="A24" i="11"/>
  <c r="A55" i="11"/>
  <c r="A56" i="11"/>
  <c r="A57" i="11"/>
  <c r="A58" i="11"/>
  <c r="A64" i="11"/>
  <c r="A65" i="11"/>
  <c r="A69" i="11"/>
  <c r="A72" i="11"/>
  <c r="A73" i="11"/>
  <c r="A77" i="11"/>
  <c r="A78" i="11"/>
  <c r="A89" i="11"/>
  <c r="A90" i="11"/>
  <c r="A94" i="11"/>
  <c r="A95" i="11"/>
  <c r="A98" i="11"/>
  <c r="A99" i="11"/>
  <c r="A101" i="11"/>
  <c r="H100" i="11" l="1"/>
  <c r="M100" i="11" s="1"/>
  <c r="H97" i="11"/>
  <c r="M97" i="11" s="1"/>
  <c r="H96" i="11"/>
  <c r="M96" i="11" s="1"/>
  <c r="H93" i="11"/>
  <c r="M93" i="11" s="1"/>
  <c r="H92" i="11"/>
  <c r="M92" i="11" s="1"/>
  <c r="H91" i="11"/>
  <c r="M91" i="11" s="1"/>
  <c r="H88" i="11"/>
  <c r="M88" i="11" s="1"/>
  <c r="H87" i="11"/>
  <c r="M87" i="11" s="1"/>
  <c r="H86" i="11"/>
  <c r="M86" i="11" s="1"/>
  <c r="H85" i="11"/>
  <c r="M85" i="11" s="1"/>
  <c r="H84" i="11"/>
  <c r="H83" i="11"/>
  <c r="H82" i="11"/>
  <c r="M82" i="11" s="1"/>
  <c r="H81" i="11"/>
  <c r="H80" i="11"/>
  <c r="M80" i="11" s="1"/>
  <c r="H79" i="11"/>
  <c r="M79" i="11" s="1"/>
  <c r="H76" i="11"/>
  <c r="H75" i="11"/>
  <c r="H74" i="11"/>
  <c r="H71" i="11"/>
  <c r="M71" i="11" s="1"/>
  <c r="H70" i="11"/>
  <c r="M70" i="11" s="1"/>
  <c r="H68" i="11"/>
  <c r="H67" i="11"/>
  <c r="H66" i="11"/>
  <c r="M66" i="11" s="1"/>
  <c r="H63" i="11"/>
  <c r="H62" i="11"/>
  <c r="H61" i="11"/>
  <c r="M61" i="11" s="1"/>
  <c r="H60" i="11"/>
  <c r="M60" i="11" s="1"/>
  <c r="H59" i="11"/>
  <c r="M59" i="11" s="1"/>
  <c r="H54" i="11"/>
  <c r="M54" i="11" s="1"/>
  <c r="H53" i="11"/>
  <c r="M53" i="11" s="1"/>
  <c r="H52" i="11"/>
  <c r="M52" i="11" s="1"/>
  <c r="H51" i="11"/>
  <c r="M51" i="11" s="1"/>
  <c r="H50" i="11"/>
  <c r="M50" i="11" s="1"/>
  <c r="H49" i="11"/>
  <c r="M49" i="11" s="1"/>
  <c r="H48" i="11"/>
  <c r="M48" i="11" s="1"/>
  <c r="H47" i="11"/>
  <c r="M47" i="11" s="1"/>
  <c r="H46" i="11"/>
  <c r="M46" i="11" s="1"/>
  <c r="H45" i="11"/>
  <c r="M45" i="11" s="1"/>
  <c r="H44" i="11"/>
  <c r="M44" i="11" s="1"/>
  <c r="H43" i="11"/>
  <c r="M43" i="11" s="1"/>
  <c r="H42" i="11"/>
  <c r="M42" i="11" s="1"/>
  <c r="H41" i="11"/>
  <c r="M41" i="11" s="1"/>
  <c r="H40" i="11"/>
  <c r="M40" i="11" s="1"/>
  <c r="H39" i="11"/>
  <c r="M39" i="11" s="1"/>
  <c r="H38" i="11"/>
  <c r="M38" i="11" s="1"/>
  <c r="H37" i="11"/>
  <c r="M37" i="11" s="1"/>
  <c r="H36" i="11"/>
  <c r="H35" i="11"/>
  <c r="M35" i="11" s="1"/>
  <c r="H34" i="11"/>
  <c r="M34" i="11" s="1"/>
  <c r="H33" i="11"/>
  <c r="M33" i="11" s="1"/>
  <c r="H32" i="11"/>
  <c r="M32" i="11" s="1"/>
  <c r="H31" i="11"/>
  <c r="M31" i="11" s="1"/>
  <c r="H30" i="11"/>
  <c r="M30" i="11" s="1"/>
  <c r="H29" i="11"/>
  <c r="M29" i="11" s="1"/>
  <c r="H28" i="11"/>
  <c r="M28" i="11" s="1"/>
  <c r="M36" i="11" l="1"/>
  <c r="K36" i="11"/>
  <c r="M62" i="11"/>
  <c r="K62" i="11"/>
  <c r="M68" i="11"/>
  <c r="K68" i="11"/>
  <c r="M75" i="11"/>
  <c r="K75" i="11"/>
  <c r="M81" i="11"/>
  <c r="K81" i="11"/>
  <c r="M83" i="11"/>
  <c r="K83" i="11"/>
  <c r="M63" i="11"/>
  <c r="K63" i="11"/>
  <c r="M67" i="11"/>
  <c r="K67" i="11"/>
  <c r="M74" i="11"/>
  <c r="K74" i="11"/>
  <c r="M76" i="11"/>
  <c r="K76" i="11"/>
  <c r="M84" i="11"/>
  <c r="K84" i="11"/>
  <c r="K44" i="11"/>
  <c r="K66" i="11"/>
  <c r="K86" i="11"/>
  <c r="K52" i="11"/>
  <c r="K100" i="11"/>
  <c r="K48" i="11"/>
  <c r="K60" i="11"/>
  <c r="K70" i="11"/>
  <c r="K82" i="11"/>
  <c r="K92" i="11"/>
  <c r="K42" i="11"/>
  <c r="K46" i="11"/>
  <c r="K50" i="11"/>
  <c r="K54" i="11"/>
  <c r="K80" i="11"/>
  <c r="K88" i="11"/>
  <c r="K96" i="11"/>
  <c r="N29" i="11"/>
  <c r="N31" i="11"/>
  <c r="N33" i="11"/>
  <c r="N35" i="11"/>
  <c r="N37" i="11"/>
  <c r="N39" i="11"/>
  <c r="K29" i="11"/>
  <c r="K31" i="11"/>
  <c r="K33" i="11"/>
  <c r="K35" i="11"/>
  <c r="K37" i="11"/>
  <c r="K39" i="11"/>
  <c r="N42" i="11"/>
  <c r="N44" i="11"/>
  <c r="N46" i="11"/>
  <c r="N48" i="11"/>
  <c r="N50" i="11"/>
  <c r="N52" i="11"/>
  <c r="N54" i="11"/>
  <c r="N60" i="11"/>
  <c r="N62" i="11"/>
  <c r="N66" i="11"/>
  <c r="N68" i="11"/>
  <c r="N70" i="11"/>
  <c r="N74" i="11"/>
  <c r="N76" i="11"/>
  <c r="N80" i="11"/>
  <c r="N82" i="11"/>
  <c r="N84" i="11"/>
  <c r="N86" i="11"/>
  <c r="N88" i="11"/>
  <c r="N92" i="11"/>
  <c r="N96" i="11"/>
  <c r="N100" i="11"/>
  <c r="K28" i="11"/>
  <c r="N28" i="11"/>
  <c r="K30" i="11"/>
  <c r="N30" i="11"/>
  <c r="K32" i="11"/>
  <c r="N32" i="11"/>
  <c r="K34" i="11"/>
  <c r="N34" i="11"/>
  <c r="N36" i="11"/>
  <c r="K38" i="11"/>
  <c r="N38" i="11"/>
  <c r="K40" i="11"/>
  <c r="N40" i="11"/>
  <c r="N41" i="11"/>
  <c r="K41" i="11"/>
  <c r="N43" i="11"/>
  <c r="K43" i="11"/>
  <c r="N45" i="11"/>
  <c r="K45" i="11"/>
  <c r="N47" i="11"/>
  <c r="K47" i="11"/>
  <c r="K49" i="11"/>
  <c r="N49" i="11"/>
  <c r="K51" i="11"/>
  <c r="N51" i="11"/>
  <c r="K53" i="11"/>
  <c r="N53" i="11"/>
  <c r="K59" i="11"/>
  <c r="N59" i="11"/>
  <c r="K61" i="11"/>
  <c r="N61" i="11"/>
  <c r="N63" i="11"/>
  <c r="N67" i="11"/>
  <c r="K71" i="11"/>
  <c r="N71" i="11"/>
  <c r="N75" i="11"/>
  <c r="K79" i="11"/>
  <c r="N79" i="11"/>
  <c r="N81" i="11"/>
  <c r="N83" i="11"/>
  <c r="K85" i="11"/>
  <c r="N85" i="11"/>
  <c r="K87" i="11"/>
  <c r="N87" i="11"/>
  <c r="K91" i="11"/>
  <c r="N91" i="11"/>
  <c r="K93" i="11"/>
  <c r="N93" i="11"/>
  <c r="K97" i="11"/>
  <c r="N97" i="11"/>
  <c r="H26" i="11" l="1"/>
  <c r="M26" i="11" s="1"/>
  <c r="H27" i="11"/>
  <c r="M27" i="11" s="1"/>
  <c r="H25" i="11"/>
  <c r="M25" i="11" s="1"/>
  <c r="K26" i="11" l="1"/>
  <c r="N26" i="11"/>
  <c r="N27" i="11"/>
  <c r="K27" i="11"/>
  <c r="K25" i="11"/>
  <c r="N25" i="11"/>
  <c r="O21" i="11" l="1"/>
  <c r="N12" i="11" l="1"/>
  <c r="N13" i="11" l="1"/>
  <c r="N14" i="11"/>
  <c r="N15" i="11"/>
  <c r="N16" i="11"/>
  <c r="N17" i="11"/>
  <c r="N18" i="11"/>
  <c r="N19" i="11"/>
  <c r="O10" i="11" l="1"/>
  <c r="O102" i="11" s="1"/>
  <c r="H14" i="11"/>
  <c r="H15" i="11"/>
  <c r="H16" i="11"/>
  <c r="H17" i="11"/>
  <c r="H18" i="11"/>
  <c r="H19" i="11"/>
  <c r="K102" i="11" l="1"/>
  <c r="M102" i="11"/>
  <c r="O103" i="11"/>
  <c r="N102" i="11"/>
  <c r="N5" i="11" s="1"/>
  <c r="H13" i="11"/>
  <c r="H12" i="11"/>
  <c r="A12" i="11"/>
  <c r="A13" i="11" l="1"/>
  <c r="A14" i="11" l="1"/>
  <c r="N103" i="11"/>
  <c r="N104" i="11"/>
  <c r="A15" i="11" l="1"/>
  <c r="N105" i="11"/>
  <c r="A16" i="11" l="1"/>
  <c r="A17" i="11" l="1"/>
  <c r="O104" i="11"/>
  <c r="N6" i="11" s="1"/>
  <c r="N7" i="11" s="1"/>
  <c r="A18" i="11" l="1"/>
  <c r="O105" i="11"/>
  <c r="A19" i="11" l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9" i="11" s="1"/>
  <c r="A60" i="11" s="1"/>
  <c r="A61" i="11" s="1"/>
  <c r="A62" i="11" s="1"/>
  <c r="A63" i="11" s="1"/>
  <c r="A66" i="11" s="1"/>
  <c r="A67" i="11" s="1"/>
  <c r="A68" i="11" s="1"/>
  <c r="A70" i="11" s="1"/>
  <c r="A71" i="11" s="1"/>
  <c r="A74" i="11" s="1"/>
  <c r="A75" i="11" s="1"/>
  <c r="A76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91" i="11" s="1"/>
  <c r="A92" i="11" s="1"/>
  <c r="A93" i="11" s="1"/>
  <c r="A96" i="11" s="1"/>
  <c r="A97" i="11" s="1"/>
  <c r="A100" i="11" s="1"/>
</calcChain>
</file>

<file path=xl/sharedStrings.xml><?xml version="1.0" encoding="utf-8"?>
<sst xmlns="http://schemas.openxmlformats.org/spreadsheetml/2006/main" count="207" uniqueCount="120">
  <si>
    <t>UNIT</t>
  </si>
  <si>
    <t>DESCRIPTION</t>
  </si>
  <si>
    <t>TRADE COST</t>
  </si>
  <si>
    <t>ITEM #</t>
  </si>
  <si>
    <t>QTY.</t>
  </si>
  <si>
    <t>SUB TOTAL</t>
  </si>
  <si>
    <t>TOTAL BASE BID</t>
  </si>
  <si>
    <t>ITEM COST</t>
  </si>
  <si>
    <t>OVERHEAD AND PROFIT</t>
  </si>
  <si>
    <t>INSURANCE</t>
  </si>
  <si>
    <t xml:space="preserve"> </t>
  </si>
  <si>
    <t>GENERAL</t>
  </si>
  <si>
    <t>Permit</t>
  </si>
  <si>
    <t>Supervision</t>
  </si>
  <si>
    <t>Estimate of Materials and Cost of Construction</t>
  </si>
  <si>
    <t>Summary</t>
  </si>
  <si>
    <t>Amount</t>
  </si>
  <si>
    <t>Subtotal</t>
  </si>
  <si>
    <t>Profit/Overhead</t>
  </si>
  <si>
    <t>Total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</si>
  <si>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</si>
  <si>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</si>
  <si>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</si>
  <si>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</si>
  <si>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</si>
  <si>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</si>
  <si>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</si>
  <si>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Final Cleanup</t>
  </si>
  <si>
    <t>Mobilization Cost</t>
  </si>
  <si>
    <t>Project Overheads</t>
  </si>
  <si>
    <t>Bonds</t>
  </si>
  <si>
    <t>Fees (Architect &amp; Engineer)</t>
  </si>
  <si>
    <t>Temporary Control &amp; Facilities</t>
  </si>
  <si>
    <t>-</t>
  </si>
  <si>
    <t>UNIT LABOR COST</t>
  </si>
  <si>
    <t>UNIT MATERIAL COST</t>
  </si>
  <si>
    <t>DETAIL</t>
  </si>
  <si>
    <t>EA</t>
  </si>
  <si>
    <t>LS</t>
  </si>
  <si>
    <t>LF</t>
  </si>
  <si>
    <t>DIV-01</t>
  </si>
  <si>
    <t>TOTAL MATERIAL COST</t>
  </si>
  <si>
    <t>TOTAL LABOR COST</t>
  </si>
  <si>
    <t>Total Mat. Cost =</t>
  </si>
  <si>
    <t>Total Lab. Cost =</t>
  </si>
  <si>
    <t>CITY OF PEARLAND, SURFACE WATER TREATMENT PLANT-PACKAGE 3</t>
  </si>
  <si>
    <t>3720 COUNTRY ROAD 48, ROSHARON, TX 77583</t>
  </si>
  <si>
    <t>DIV-22</t>
  </si>
  <si>
    <t>PLUMBING</t>
  </si>
  <si>
    <t>Bath sinks</t>
  </si>
  <si>
    <t>Showers</t>
  </si>
  <si>
    <t>(5'x3') Shower compartment</t>
  </si>
  <si>
    <t>IA821, IA821, IA811</t>
  </si>
  <si>
    <t>IPL-101
IPL-102
IPL-111
IPL-112
IPL-501
IPL-502
IFP-111
IFP-112
IFP-501</t>
  </si>
  <si>
    <t>1/2" NPT Water hammer arrestor (WHA-A)</t>
  </si>
  <si>
    <t>Washer machine box (WMB-1)</t>
  </si>
  <si>
    <t>3/4" NPT Water hammer arrestor WHA-B</t>
  </si>
  <si>
    <t>1" Water hammer arrestor WHA-C</t>
  </si>
  <si>
    <t>1-1/4" Water hammer arrestor WHA-D</t>
  </si>
  <si>
    <t>WB-1</t>
  </si>
  <si>
    <t>Exterior hose bib WH-1
-Woodford
-B6T</t>
  </si>
  <si>
    <t>Water Closet (WC-1)
-American Standard
-2856.128</t>
  </si>
  <si>
    <t>Water closet -ADA (WC-2)
-American Standard
-2856.128</t>
  </si>
  <si>
    <t>Urinal (U-1)
-American Standard
-6550.001</t>
  </si>
  <si>
    <t>Urinal -ADA (U-2)
-American Standard
-6550.001</t>
  </si>
  <si>
    <t>Mop sink (MS-1)
-Stern William
-SBC1700-BP</t>
  </si>
  <si>
    <t>Lavatory (L-2)
-Kohler
-K-2882</t>
  </si>
  <si>
    <t>Lavatory (L-3)
-American Standard
0355.012</t>
  </si>
  <si>
    <t>Drinking fountain (DF-1)
-Elkay
-LZWS-LRPBM28K</t>
  </si>
  <si>
    <t>Handicap shower SH-1
-Bradley
-HN250-EF/5'-6"/SF</t>
  </si>
  <si>
    <t>Kitchen sink (SK-1)
-Elkay
-E3C16X20-L-18X</t>
  </si>
  <si>
    <t>Water heater (EWH-1)
-A.O.Smith
-DSE-100</t>
  </si>
  <si>
    <t>BFP-1
-Watts
-909 Series</t>
  </si>
  <si>
    <t>4" Floor sink (FS-1)
-Wade
-9143915</t>
  </si>
  <si>
    <t>3" Floor drain (FD-1)
-Wade
-1102STDS</t>
  </si>
  <si>
    <t>Floor clean-out (FCO)
-J.R Smith 
4040</t>
  </si>
  <si>
    <t>2" Floor drain (FD-1)
-Wade
-1102STDS</t>
  </si>
  <si>
    <t>Wall cleanout WCO
-J.R Smith 
4505</t>
  </si>
  <si>
    <t>Clean-out on grade
-J.R Smith 
4220</t>
  </si>
  <si>
    <t>Grease interceptor
-Park Equipment
-GT-750</t>
  </si>
  <si>
    <t>HWCP-1
-Armstrong
-Compass-20SS</t>
  </si>
  <si>
    <t>Sanitary Pipe</t>
  </si>
  <si>
    <t>6" Sanitary pipe</t>
  </si>
  <si>
    <t>2" Sanitary pipe</t>
  </si>
  <si>
    <t>8" Sanitary pipe</t>
  </si>
  <si>
    <t>4" Sanitary pipe</t>
  </si>
  <si>
    <t>3" Sanitary pipe</t>
  </si>
  <si>
    <t>Vent Pipe</t>
  </si>
  <si>
    <t>4" Vent pipe</t>
  </si>
  <si>
    <t>2" Vent pipe</t>
  </si>
  <si>
    <t>3" Vent pipe</t>
  </si>
  <si>
    <t>Grease Waste Pipe</t>
  </si>
  <si>
    <t>4" Grease waste pipe</t>
  </si>
  <si>
    <t>3" Grease waste pipe</t>
  </si>
  <si>
    <t>Storm Water Pipe</t>
  </si>
  <si>
    <t>8" Storm water pipe</t>
  </si>
  <si>
    <t>6" Storm water pipe</t>
  </si>
  <si>
    <t>4" Storm water pipe</t>
  </si>
  <si>
    <t>Domestic water pipe</t>
  </si>
  <si>
    <t>3" Cold water pipe</t>
  </si>
  <si>
    <t>1" Cold water pipe</t>
  </si>
  <si>
    <t>1/2" Cold water pipe</t>
  </si>
  <si>
    <t>2" Cold water pipe</t>
  </si>
  <si>
    <t>3/4" Cold water pipe</t>
  </si>
  <si>
    <t>1" Hot water pipe</t>
  </si>
  <si>
    <t>1-1/2" Hot water pipe</t>
  </si>
  <si>
    <t>1-1/4" Hot water pipe</t>
  </si>
  <si>
    <t>1/2" Hot water pipe</t>
  </si>
  <si>
    <t>3/4" Hot water return</t>
  </si>
  <si>
    <t>Over Drain Pipe</t>
  </si>
  <si>
    <t>6" Over drain pipe</t>
  </si>
  <si>
    <t>4" Over drain pipe</t>
  </si>
  <si>
    <t>8" Over drain pipe</t>
  </si>
  <si>
    <t>Fire Protection Pipe</t>
  </si>
  <si>
    <t>6" Fire protection pipe</t>
  </si>
  <si>
    <t>4" Fire protection pipe</t>
  </si>
  <si>
    <t>Sprinkler Pipe</t>
  </si>
  <si>
    <t>Lump sum of Sprinkler pipe(4988.45 SF)</t>
  </si>
  <si>
    <t>Plumbing Fixtures</t>
  </si>
  <si>
    <t>Pipes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</si>
</sst>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_);_(&quot;$&quot;* \(#,##0.0\);_(&quot;$&quot;* &quot;-&quot;??_);_(@_)"/>
    <numFmt numFmtId="168" formatCode="_-&quot;$&quot;* #,##0_-;\-&quot;$&quot;* #,##0_-;_-&quot;$&quot;* &quot;-&quot;??_-;_-@_-"/>
  </numFmts>
  <fonts count="4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8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2"/>
      </top>
      <bottom style="thin">
        <color indexed="64"/>
      </bottom>
      <diagonal/>
    </border>
    <border>
      <left/>
      <right/>
      <top style="double">
        <color indexed="62"/>
      </top>
      <bottom style="thin">
        <color indexed="64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4" fillId="0" borderId="0"/>
    <xf numFmtId="0" fontId="6" fillId="0" borderId="0"/>
    <xf numFmtId="43" fontId="24" fillId="0" borderId="0" applyFont="0" applyFill="0" applyBorder="0" applyAlignment="0" applyProtection="0"/>
    <xf numFmtId="0" fontId="25" fillId="0" borderId="0"/>
    <xf numFmtId="43" fontId="6" fillId="0" borderId="0" applyFont="0" applyFill="0" applyBorder="0" applyAlignment="0" applyProtection="0"/>
    <xf numFmtId="0" fontId="6" fillId="0" borderId="0"/>
    <xf numFmtId="44" fontId="25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2" fontId="26" fillId="0" borderId="0" xfId="0" applyNumberFormat="1" applyFont="1" applyAlignment="1">
      <alignment vertical="top" wrapText="1"/>
    </xf>
    <xf numFmtId="2" fontId="26" fillId="0" borderId="0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 vertical="top"/>
    </xf>
    <xf numFmtId="2" fontId="26" fillId="0" borderId="0" xfId="0" applyNumberFormat="1" applyFont="1" applyBorder="1" applyAlignment="1">
      <alignment vertical="top"/>
    </xf>
    <xf numFmtId="0" fontId="31" fillId="20" borderId="12" xfId="39" applyFont="1" applyBorder="1" applyAlignment="1">
      <alignment horizontal="center" vertical="top"/>
    </xf>
    <xf numFmtId="0" fontId="31" fillId="20" borderId="13" xfId="39" applyFont="1" applyBorder="1" applyAlignment="1">
      <alignment vertical="top"/>
    </xf>
    <xf numFmtId="0" fontId="30" fillId="0" borderId="9" xfId="41" applyFont="1" applyFill="1" applyBorder="1" applyAlignment="1">
      <alignment vertical="top"/>
    </xf>
    <xf numFmtId="0" fontId="30" fillId="0" borderId="19" xfId="41" applyFont="1" applyFill="1" applyBorder="1" applyAlignment="1">
      <alignment vertical="top"/>
    </xf>
    <xf numFmtId="41" fontId="26" fillId="0" borderId="0" xfId="45" applyNumberFormat="1" applyFont="1" applyFill="1" applyAlignment="1">
      <alignment vertical="center"/>
    </xf>
    <xf numFmtId="0" fontId="26" fillId="0" borderId="0" xfId="45" applyFont="1" applyFill="1" applyAlignment="1">
      <alignment vertical="center"/>
    </xf>
    <xf numFmtId="1" fontId="26" fillId="25" borderId="15" xfId="38" applyNumberFormat="1" applyFont="1" applyFill="1" applyBorder="1" applyAlignment="1">
      <alignment horizontal="center" vertical="top"/>
    </xf>
    <xf numFmtId="0" fontId="26" fillId="25" borderId="7" xfId="38" applyFont="1" applyFill="1" applyBorder="1" applyAlignment="1">
      <alignment horizontal="justify" vertical="top" wrapText="1"/>
    </xf>
    <xf numFmtId="0" fontId="33" fillId="0" borderId="0" xfId="0" applyFont="1"/>
    <xf numFmtId="0" fontId="26" fillId="0" borderId="0" xfId="0" applyFont="1" applyFill="1" applyBorder="1" applyAlignment="1">
      <alignment horizontal="center" vertical="top"/>
    </xf>
    <xf numFmtId="0" fontId="30" fillId="0" borderId="9" xfId="41" applyFont="1" applyFill="1" applyBorder="1" applyAlignment="1">
      <alignment horizontal="left" vertical="top"/>
    </xf>
    <xf numFmtId="0" fontId="30" fillId="0" borderId="19" xfId="41" applyFont="1" applyFill="1" applyBorder="1" applyAlignment="1">
      <alignment horizontal="left" vertical="top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0" fontId="32" fillId="24" borderId="11" xfId="34" applyFont="1" applyFill="1" applyBorder="1" applyAlignment="1" applyProtection="1">
      <alignment horizontal="center" vertical="center" wrapText="1"/>
    </xf>
    <xf numFmtId="2" fontId="32" fillId="24" borderId="11" xfId="34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1" fillId="20" borderId="12" xfId="39" applyFont="1" applyBorder="1" applyAlignment="1">
      <alignment horizontal="center" vertical="center"/>
    </xf>
    <xf numFmtId="1" fontId="26" fillId="25" borderId="15" xfId="38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vertical="center" wrapText="1"/>
    </xf>
    <xf numFmtId="2" fontId="26" fillId="0" borderId="0" xfId="0" applyNumberFormat="1" applyFont="1" applyBorder="1" applyAlignment="1">
      <alignment vertical="center" wrapText="1"/>
    </xf>
    <xf numFmtId="164" fontId="26" fillId="0" borderId="0" xfId="0" applyNumberFormat="1" applyFont="1" applyBorder="1" applyAlignment="1">
      <alignment vertical="center"/>
    </xf>
    <xf numFmtId="2" fontId="26" fillId="0" borderId="0" xfId="0" applyNumberFormat="1" applyFont="1" applyAlignment="1">
      <alignment vertical="center" wrapText="1"/>
    </xf>
    <xf numFmtId="0" fontId="35" fillId="0" borderId="21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68" fontId="36" fillId="0" borderId="0" xfId="0" applyNumberFormat="1" applyFont="1" applyAlignment="1">
      <alignment horizontal="center" vertical="center"/>
    </xf>
    <xf numFmtId="0" fontId="31" fillId="20" borderId="14" xfId="39" applyFont="1" applyBorder="1" applyAlignment="1">
      <alignment vertical="center"/>
    </xf>
    <xf numFmtId="42" fontId="31" fillId="20" borderId="11" xfId="39" applyNumberFormat="1" applyFont="1" applyBorder="1" applyAlignment="1">
      <alignment vertical="center"/>
    </xf>
    <xf numFmtId="9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right" vertical="center"/>
    </xf>
    <xf numFmtId="0" fontId="26" fillId="25" borderId="7" xfId="38" applyFont="1" applyFill="1" applyBorder="1" applyAlignment="1">
      <alignment horizontal="center" vertical="center"/>
    </xf>
    <xf numFmtId="167" fontId="26" fillId="25" borderId="7" xfId="38" applyNumberFormat="1" applyFont="1" applyFill="1" applyBorder="1" applyAlignment="1">
      <alignment vertical="center"/>
    </xf>
    <xf numFmtId="166" fontId="26" fillId="25" borderId="7" xfId="38" applyNumberFormat="1" applyFont="1" applyFill="1" applyBorder="1" applyAlignment="1" applyProtection="1">
      <alignment horizontal="left" vertical="center"/>
    </xf>
    <xf numFmtId="42" fontId="27" fillId="25" borderId="16" xfId="38" applyNumberFormat="1" applyFont="1" applyFill="1" applyBorder="1" applyAlignment="1" applyProtection="1">
      <alignment horizontal="left" vertical="center"/>
    </xf>
    <xf numFmtId="167" fontId="26" fillId="25" borderId="7" xfId="38" applyNumberFormat="1" applyFont="1" applyFill="1" applyBorder="1" applyAlignment="1">
      <alignment horizontal="right" vertical="center"/>
    </xf>
    <xf numFmtId="164" fontId="30" fillId="0" borderId="9" xfId="41" applyNumberFormat="1" applyFont="1" applyFill="1" applyBorder="1" applyAlignment="1" applyProtection="1">
      <alignment horizontal="center" vertical="center"/>
    </xf>
    <xf numFmtId="0" fontId="30" fillId="0" borderId="9" xfId="41" applyFont="1" applyFill="1" applyBorder="1" applyAlignment="1">
      <alignment horizontal="center" vertical="center"/>
    </xf>
    <xf numFmtId="0" fontId="30" fillId="0" borderId="9" xfId="41" applyFont="1" applyFill="1" applyBorder="1" applyAlignment="1">
      <alignment vertical="center"/>
    </xf>
    <xf numFmtId="42" fontId="30" fillId="0" borderId="18" xfId="41" applyNumberFormat="1" applyFont="1" applyFill="1" applyBorder="1" applyAlignment="1">
      <alignment vertical="center"/>
    </xf>
    <xf numFmtId="9" fontId="30" fillId="0" borderId="9" xfId="41" applyNumberFormat="1" applyFont="1" applyFill="1" applyBorder="1" applyAlignment="1">
      <alignment horizontal="center" vertical="center"/>
    </xf>
    <xf numFmtId="165" fontId="30" fillId="0" borderId="9" xfId="41" applyNumberFormat="1" applyFont="1" applyFill="1" applyBorder="1" applyAlignment="1">
      <alignment horizontal="left" vertical="center"/>
    </xf>
    <xf numFmtId="165" fontId="30" fillId="0" borderId="18" xfId="41" applyNumberFormat="1" applyFont="1" applyFill="1" applyBorder="1" applyAlignment="1">
      <alignment vertical="center"/>
    </xf>
    <xf numFmtId="164" fontId="30" fillId="0" borderId="19" xfId="41" applyNumberFormat="1" applyFont="1" applyFill="1" applyBorder="1" applyAlignment="1" applyProtection="1">
      <alignment horizontal="center" vertical="center"/>
    </xf>
    <xf numFmtId="0" fontId="30" fillId="0" borderId="19" xfId="41" applyFont="1" applyFill="1" applyBorder="1" applyAlignment="1">
      <alignment horizontal="center" vertical="center"/>
    </xf>
    <xf numFmtId="0" fontId="30" fillId="0" borderId="19" xfId="41" applyFont="1" applyFill="1" applyBorder="1" applyAlignment="1">
      <alignment vertical="center"/>
    </xf>
    <xf numFmtId="166" fontId="30" fillId="0" borderId="19" xfId="41" applyNumberFormat="1" applyFont="1" applyFill="1" applyBorder="1" applyAlignment="1">
      <alignment horizontal="left" vertical="center"/>
    </xf>
    <xf numFmtId="42" fontId="30" fillId="0" borderId="20" xfId="41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2" fontId="26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1" fontId="26" fillId="25" borderId="7" xfId="38" applyNumberFormat="1" applyFont="1" applyFill="1" applyBorder="1" applyAlignment="1">
      <alignment horizontal="center" vertical="center"/>
    </xf>
    <xf numFmtId="0" fontId="31" fillId="20" borderId="14" xfId="39" applyFont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" fontId="26" fillId="25" borderId="15" xfId="38" applyNumberFormat="1" applyFont="1" applyFill="1" applyBorder="1" applyAlignment="1">
      <alignment horizontal="center" vertical="top"/>
    </xf>
    <xf numFmtId="0" fontId="26" fillId="25" borderId="7" xfId="38" applyFont="1" applyFill="1" applyBorder="1" applyAlignment="1">
      <alignment horizontal="justify" vertical="top" wrapText="1"/>
    </xf>
    <xf numFmtId="1" fontId="26" fillId="25" borderId="15" xfId="38" applyNumberFormat="1" applyFont="1" applyFill="1" applyBorder="1" applyAlignment="1">
      <alignment horizontal="center" vertical="center"/>
    </xf>
    <xf numFmtId="9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right" vertical="center"/>
    </xf>
    <xf numFmtId="0" fontId="26" fillId="25" borderId="7" xfId="38" applyFont="1" applyFill="1" applyBorder="1" applyAlignment="1">
      <alignment horizontal="center" vertical="center"/>
    </xf>
    <xf numFmtId="167" fontId="26" fillId="25" borderId="7" xfId="38" applyNumberFormat="1" applyFont="1" applyFill="1" applyBorder="1" applyAlignment="1">
      <alignment vertical="center"/>
    </xf>
    <xf numFmtId="166" fontId="26" fillId="25" borderId="7" xfId="38" applyNumberFormat="1" applyFont="1" applyFill="1" applyBorder="1" applyAlignment="1" applyProtection="1">
      <alignment horizontal="left" vertical="center"/>
    </xf>
    <xf numFmtId="42" fontId="27" fillId="25" borderId="16" xfId="38" applyNumberFormat="1" applyFont="1" applyFill="1" applyBorder="1" applyAlignment="1" applyProtection="1">
      <alignment horizontal="left" vertical="center"/>
    </xf>
    <xf numFmtId="167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center" vertical="center"/>
    </xf>
    <xf numFmtId="0" fontId="31" fillId="20" borderId="14" xfId="39" applyFont="1" applyBorder="1" applyAlignment="1">
      <alignment horizontal="center" vertical="center"/>
    </xf>
    <xf numFmtId="0" fontId="0" fillId="0" borderId="0" xfId="0"/>
    <xf numFmtId="0" fontId="31" fillId="20" borderId="12" xfId="39" applyFont="1" applyBorder="1" applyAlignment="1">
      <alignment horizontal="center" vertical="top"/>
    </xf>
    <xf numFmtId="0" fontId="31" fillId="20" borderId="13" xfId="39" applyFont="1" applyBorder="1" applyAlignment="1">
      <alignment vertical="top"/>
    </xf>
    <xf numFmtId="41" fontId="26" fillId="0" borderId="0" xfId="45" applyNumberFormat="1" applyFont="1" applyFill="1" applyAlignment="1">
      <alignment vertical="center"/>
    </xf>
    <xf numFmtId="0" fontId="26" fillId="0" borderId="0" xfId="45" applyFont="1" applyFill="1" applyAlignment="1">
      <alignment vertical="center"/>
    </xf>
    <xf numFmtId="0" fontId="31" fillId="20" borderId="14" xfId="39" applyFont="1" applyBorder="1" applyAlignment="1">
      <alignment vertical="center"/>
    </xf>
    <xf numFmtId="42" fontId="31" fillId="20" borderId="11" xfId="39" applyNumberFormat="1" applyFont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9" fontId="38" fillId="25" borderId="7" xfId="38" applyNumberFormat="1" applyFont="1" applyFill="1" applyBorder="1" applyAlignment="1">
      <alignment horizontal="center" vertical="center"/>
    </xf>
    <xf numFmtId="41" fontId="38" fillId="25" borderId="7" xfId="38" applyNumberFormat="1" applyFont="1" applyFill="1" applyBorder="1" applyAlignment="1">
      <alignment horizontal="center" vertical="center"/>
    </xf>
    <xf numFmtId="0" fontId="38" fillId="25" borderId="7" xfId="38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1" fontId="38" fillId="25" borderId="27" xfId="38" applyNumberFormat="1" applyFont="1" applyFill="1" applyBorder="1" applyAlignment="1">
      <alignment horizontal="center" vertical="top"/>
    </xf>
    <xf numFmtId="167" fontId="38" fillId="25" borderId="7" xfId="38" applyNumberFormat="1" applyFont="1" applyFill="1" applyBorder="1" applyAlignment="1">
      <alignment vertical="center"/>
    </xf>
    <xf numFmtId="166" fontId="38" fillId="25" borderId="7" xfId="38" applyNumberFormat="1" applyFont="1" applyFill="1" applyBorder="1" applyAlignment="1" applyProtection="1">
      <alignment horizontal="left" vertical="center"/>
    </xf>
    <xf numFmtId="42" fontId="39" fillId="25" borderId="28" xfId="38" applyNumberFormat="1" applyFont="1" applyFill="1" applyBorder="1" applyAlignment="1" applyProtection="1">
      <alignment horizontal="left" vertical="center"/>
    </xf>
    <xf numFmtId="1" fontId="26" fillId="25" borderId="22" xfId="38" applyNumberFormat="1" applyFont="1" applyFill="1" applyBorder="1" applyAlignment="1">
      <alignment horizontal="center" vertical="center"/>
    </xf>
    <xf numFmtId="0" fontId="31" fillId="20" borderId="13" xfId="39" applyFont="1" applyBorder="1" applyAlignment="1">
      <alignment horizontal="center" vertical="center"/>
    </xf>
    <xf numFmtId="0" fontId="26" fillId="0" borderId="7" xfId="38" applyFont="1" applyFill="1" applyBorder="1" applyAlignment="1">
      <alignment horizontal="justify" vertical="top" wrapText="1"/>
    </xf>
    <xf numFmtId="9" fontId="26" fillId="0" borderId="7" xfId="38" applyNumberFormat="1" applyFont="1" applyFill="1" applyBorder="1" applyAlignment="1">
      <alignment horizontal="right" vertical="center"/>
    </xf>
    <xf numFmtId="0" fontId="26" fillId="0" borderId="29" xfId="0" applyFont="1" applyBorder="1" applyAlignment="1">
      <alignment vertical="center" wrapText="1"/>
    </xf>
    <xf numFmtId="14" fontId="36" fillId="0" borderId="0" xfId="0" applyNumberFormat="1" applyFont="1" applyFill="1" applyAlignment="1">
      <alignment horizontal="left"/>
    </xf>
    <xf numFmtId="1" fontId="26" fillId="0" borderId="15" xfId="38" applyNumberFormat="1" applyFont="1" applyFill="1" applyBorder="1" applyAlignment="1">
      <alignment horizontal="center" vertical="center"/>
    </xf>
    <xf numFmtId="167" fontId="26" fillId="26" borderId="7" xfId="38" applyNumberFormat="1" applyFont="1" applyFill="1" applyBorder="1" applyAlignment="1">
      <alignment horizontal="right" vertical="center"/>
    </xf>
    <xf numFmtId="167" fontId="26" fillId="26" borderId="7" xfId="38" applyNumberFormat="1" applyFont="1" applyFill="1" applyBorder="1" applyAlignment="1">
      <alignment vertical="center"/>
    </xf>
    <xf numFmtId="0" fontId="41" fillId="0" borderId="7" xfId="38" applyFont="1" applyFill="1" applyBorder="1" applyAlignment="1">
      <alignment horizontal="justify" vertical="top" wrapText="1"/>
    </xf>
    <xf numFmtId="41" fontId="26" fillId="0" borderId="0" xfId="38" applyNumberFormat="1" applyFont="1" applyFill="1" applyBorder="1" applyAlignment="1">
      <alignment horizontal="right" vertical="top"/>
    </xf>
    <xf numFmtId="0" fontId="26" fillId="0" borderId="0" xfId="38" applyFont="1" applyFill="1" applyBorder="1" applyAlignment="1">
      <alignment horizontal="center" vertical="center"/>
    </xf>
    <xf numFmtId="0" fontId="27" fillId="27" borderId="7" xfId="38" applyFont="1" applyFill="1" applyBorder="1" applyAlignment="1">
      <alignment horizontal="center" vertical="top" wrapText="1"/>
    </xf>
    <xf numFmtId="0" fontId="27" fillId="0" borderId="7" xfId="38" applyFont="1" applyFill="1" applyBorder="1" applyAlignment="1">
      <alignment horizontal="justify" vertical="top" wrapText="1"/>
    </xf>
    <xf numFmtId="0" fontId="0" fillId="0" borderId="0" xfId="0" applyFill="1"/>
    <xf numFmtId="1" fontId="26" fillId="25" borderId="30" xfId="38" applyNumberFormat="1" applyFont="1" applyFill="1" applyBorder="1" applyAlignment="1">
      <alignment horizontal="center" vertical="center" wrapText="1"/>
    </xf>
    <xf numFmtId="1" fontId="26" fillId="25" borderId="29" xfId="38" applyNumberFormat="1" applyFont="1" applyFill="1" applyBorder="1" applyAlignment="1">
      <alignment horizontal="center" vertical="center" wrapText="1"/>
    </xf>
    <xf numFmtId="1" fontId="26" fillId="25" borderId="29" xfId="38" applyNumberFormat="1" applyFont="1" applyFill="1" applyBorder="1" applyAlignment="1">
      <alignment horizontal="center" vertical="center"/>
    </xf>
    <xf numFmtId="1" fontId="26" fillId="25" borderId="31" xfId="38" applyNumberFormat="1" applyFont="1" applyFill="1" applyBorder="1" applyAlignment="1">
      <alignment horizontal="center" vertical="center"/>
    </xf>
    <xf numFmtId="0" fontId="30" fillId="0" borderId="25" xfId="41" applyFont="1" applyFill="1" applyBorder="1" applyAlignment="1">
      <alignment horizontal="left" vertical="center"/>
    </xf>
    <xf numFmtId="0" fontId="30" fillId="0" borderId="26" xfId="41" applyFont="1" applyFill="1" applyBorder="1" applyAlignment="1">
      <alignment horizontal="left" vertical="center"/>
    </xf>
    <xf numFmtId="2" fontId="37" fillId="24" borderId="0" xfId="0" applyNumberFormat="1" applyFont="1" applyFill="1" applyAlignment="1">
      <alignment horizontal="center"/>
    </xf>
    <xf numFmtId="2" fontId="34" fillId="24" borderId="0" xfId="0" applyNumberFormat="1" applyFont="1" applyFill="1" applyAlignment="1">
      <alignment horizontal="center"/>
    </xf>
    <xf numFmtId="0" fontId="30" fillId="0" borderId="23" xfId="41" applyFont="1" applyFill="1" applyBorder="1" applyAlignment="1">
      <alignment horizontal="left" vertical="center"/>
    </xf>
    <xf numFmtId="0" fontId="30" fillId="0" borderId="24" xfId="41" applyFont="1" applyFill="1" applyBorder="1" applyAlignment="1">
      <alignment horizontal="left" vertical="center"/>
    </xf>
    <xf numFmtId="0" fontId="30" fillId="0" borderId="17" xfId="41" applyFont="1" applyFill="1" applyBorder="1" applyAlignment="1">
      <alignment horizontal="left" vertical="center"/>
    </xf>
    <xf numFmtId="0" fontId="30" fillId="0" borderId="9" xfId="41" applyFont="1" applyFill="1" applyBorder="1" applyAlignment="1">
      <alignment horizontal="left" vertical="center"/>
    </xf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 2" xfId="5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8"/>
    <cellStyle name="Normal 4 3" xfId="51"/>
    <cellStyle name="Normal 4 3 2" xfId="57"/>
    <cellStyle name="Normal 4 4" xfId="56"/>
    <cellStyle name="Normal 5" xfId="49"/>
    <cellStyle name="Normal 6" xfId="55"/>
    <cellStyle name="Normal 7" xfId="54"/>
    <cellStyle name="Normal 7 2" xfId="59"/>
    <cellStyle name="Normal 8" xfId="6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tabSelected="1" zoomScale="85" zoomScaleNormal="85" zoomScaleSheetLayoutView="40" workbookViewId="0">
      <pane ySplit="1" topLeftCell="A7" activePane="bottomLeft" state="frozen"/>
      <selection pane="bottomLeft" activeCell="F27" sqref="F27"/>
    </sheetView>
  </sheetViews>
  <sheetFormatPr defaultRowHeight="15.75" x14ac:dyDescent="0.2"/>
  <cols>
    <col min="1" max="1" width="6" style="28" customWidth="1"/>
    <col min="2" max="2" width="10.109375" style="28" customWidth="1"/>
    <col min="3" max="3" width="9.21875" style="28" customWidth="1"/>
    <col min="4" max="4" width="7.88671875" style="1" customWidth="1"/>
    <col min="5" max="5" width="79.77734375" style="3" customWidth="1"/>
    <col min="6" max="6" width="8.33203125" style="59" customWidth="1"/>
    <col min="7" max="7" width="8.44140625" style="59" customWidth="1"/>
    <col min="8" max="8" width="9.109375" style="59" customWidth="1"/>
    <col min="9" max="9" width="6" style="28" bestFit="1" customWidth="1"/>
    <col min="10" max="10" width="10.21875" style="33" customWidth="1"/>
    <col min="11" max="11" width="11.33203125" style="33" customWidth="1"/>
    <col min="12" max="13" width="13.33203125" style="33" customWidth="1"/>
    <col min="14" max="14" width="16.6640625" style="33" customWidth="1"/>
    <col min="15" max="15" width="10.77734375" style="60" bestFit="1" customWidth="1"/>
    <col min="16" max="16" width="9.6640625" style="2"/>
    <col min="17" max="17" width="10.33203125" style="2" bestFit="1" customWidth="1"/>
    <col min="18" max="16384" width="8.88671875" style="2"/>
  </cols>
  <sheetData>
    <row r="1" spans="1:23" s="20" customFormat="1" ht="30.6" customHeight="1" x14ac:dyDescent="0.2">
      <c r="A1" s="21" t="s">
        <v>3</v>
      </c>
      <c r="B1" s="21" t="s">
        <v>23</v>
      </c>
      <c r="C1" s="21" t="s">
        <v>36</v>
      </c>
      <c r="D1" s="21" t="s">
        <v>24</v>
      </c>
      <c r="E1" s="22" t="s">
        <v>1</v>
      </c>
      <c r="F1" s="22" t="s">
        <v>4</v>
      </c>
      <c r="G1" s="22" t="s">
        <v>26</v>
      </c>
      <c r="H1" s="22" t="s">
        <v>25</v>
      </c>
      <c r="I1" s="21" t="s">
        <v>0</v>
      </c>
      <c r="J1" s="21" t="s">
        <v>34</v>
      </c>
      <c r="K1" s="21" t="s">
        <v>42</v>
      </c>
      <c r="L1" s="21" t="s">
        <v>35</v>
      </c>
      <c r="M1" s="21" t="s">
        <v>41</v>
      </c>
      <c r="N1" s="22" t="s">
        <v>7</v>
      </c>
      <c r="O1" s="21" t="s">
        <v>2</v>
      </c>
      <c r="P1" s="19"/>
      <c r="Q1" s="19"/>
      <c r="R1" s="19"/>
      <c r="S1" s="19"/>
      <c r="T1" s="19"/>
      <c r="U1" s="19"/>
      <c r="V1" s="19"/>
      <c r="W1" s="19"/>
    </row>
    <row r="2" spans="1:23" s="15" customFormat="1" ht="22.5" x14ac:dyDescent="0.3">
      <c r="A2" s="118" t="s">
        <v>14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23" x14ac:dyDescent="0.2">
      <c r="A3" s="67"/>
      <c r="B3" s="23"/>
      <c r="C3" s="23"/>
      <c r="D3" s="5"/>
      <c r="E3" s="4"/>
      <c r="F3" s="29"/>
      <c r="G3" s="29"/>
      <c r="H3" s="29"/>
      <c r="I3" s="23"/>
      <c r="J3" s="30"/>
      <c r="K3" s="30"/>
      <c r="L3" s="30"/>
      <c r="M3" s="30"/>
      <c r="N3" s="31"/>
      <c r="O3" s="32"/>
    </row>
    <row r="4" spans="1:23" ht="21" thickBot="1" x14ac:dyDescent="0.35">
      <c r="B4" s="24"/>
      <c r="C4" s="64"/>
      <c r="D4" s="65" t="s">
        <v>20</v>
      </c>
      <c r="E4" s="102">
        <v>44039</v>
      </c>
      <c r="F4" s="29"/>
      <c r="G4" s="29"/>
      <c r="H4" s="29"/>
      <c r="I4" s="23"/>
      <c r="M4" s="34" t="s">
        <v>15</v>
      </c>
      <c r="N4" s="34" t="s">
        <v>16</v>
      </c>
      <c r="O4" s="32"/>
    </row>
    <row r="5" spans="1:23" ht="20.25" x14ac:dyDescent="0.3">
      <c r="B5" s="24"/>
      <c r="C5" s="64"/>
      <c r="D5" s="65" t="s">
        <v>21</v>
      </c>
      <c r="E5" s="102" t="s">
        <v>45</v>
      </c>
      <c r="F5" s="102"/>
      <c r="G5" s="29"/>
      <c r="H5" s="29"/>
      <c r="I5" s="23"/>
      <c r="M5" s="35" t="s">
        <v>17</v>
      </c>
      <c r="N5" s="36">
        <f>N102</f>
        <v>150132.26000000004</v>
      </c>
      <c r="O5" s="32"/>
    </row>
    <row r="6" spans="1:23" ht="20.25" x14ac:dyDescent="0.3">
      <c r="B6" s="24"/>
      <c r="C6" s="64"/>
      <c r="D6" s="66" t="s">
        <v>22</v>
      </c>
      <c r="E6" s="102" t="s">
        <v>46</v>
      </c>
      <c r="F6" s="102"/>
      <c r="G6" s="29"/>
      <c r="H6" s="29"/>
      <c r="I6" s="23"/>
      <c r="M6" s="35" t="s">
        <v>18</v>
      </c>
      <c r="N6" s="36">
        <f>SUM(O103:O104)</f>
        <v>37533.06500000001</v>
      </c>
      <c r="O6" s="32"/>
    </row>
    <row r="7" spans="1:23" ht="20.25" x14ac:dyDescent="0.2">
      <c r="A7" s="67"/>
      <c r="B7" s="23"/>
      <c r="C7" s="23"/>
      <c r="D7" s="5"/>
      <c r="E7" s="4"/>
      <c r="F7" s="29"/>
      <c r="G7" s="29"/>
      <c r="H7" s="29"/>
      <c r="I7" s="23"/>
      <c r="M7" s="35" t="s">
        <v>19</v>
      </c>
      <c r="N7" s="36">
        <f>N5+N6</f>
        <v>187665.32500000004</v>
      </c>
      <c r="O7" s="32"/>
    </row>
    <row r="8" spans="1:23" ht="16.5" customHeight="1" x14ac:dyDescent="0.2">
      <c r="A8" s="67"/>
      <c r="B8" s="23"/>
      <c r="C8" s="23"/>
      <c r="D8" s="5"/>
      <c r="E8" s="4"/>
      <c r="F8" s="29"/>
      <c r="G8" s="29"/>
      <c r="H8" s="29"/>
      <c r="I8" s="23"/>
      <c r="J8" s="30"/>
      <c r="K8" s="30"/>
      <c r="L8" s="30"/>
      <c r="M8" s="30"/>
      <c r="N8" s="31"/>
      <c r="O8" s="32"/>
    </row>
    <row r="9" spans="1:23" s="20" customFormat="1" ht="30.6" customHeight="1" x14ac:dyDescent="0.2">
      <c r="A9" s="21" t="s">
        <v>3</v>
      </c>
      <c r="B9" s="21" t="s">
        <v>23</v>
      </c>
      <c r="C9" s="21" t="s">
        <v>36</v>
      </c>
      <c r="D9" s="21" t="s">
        <v>24</v>
      </c>
      <c r="E9" s="22" t="s">
        <v>1</v>
      </c>
      <c r="F9" s="22" t="s">
        <v>4</v>
      </c>
      <c r="G9" s="22" t="s">
        <v>26</v>
      </c>
      <c r="H9" s="22" t="s">
        <v>25</v>
      </c>
      <c r="I9" s="21" t="s">
        <v>0</v>
      </c>
      <c r="J9" s="21" t="s">
        <v>34</v>
      </c>
      <c r="K9" s="21" t="s">
        <v>42</v>
      </c>
      <c r="L9" s="21" t="s">
        <v>35</v>
      </c>
      <c r="M9" s="21" t="s">
        <v>41</v>
      </c>
      <c r="N9" s="22" t="s">
        <v>7</v>
      </c>
      <c r="O9" s="21" t="s">
        <v>2</v>
      </c>
      <c r="P9" s="19"/>
      <c r="Q9" s="19"/>
      <c r="R9" s="19"/>
      <c r="S9" s="19"/>
      <c r="T9" s="19"/>
      <c r="U9" s="19"/>
      <c r="V9" s="19"/>
      <c r="W9" s="19"/>
    </row>
    <row r="10" spans="1:23" s="12" customFormat="1" x14ac:dyDescent="0.2">
      <c r="A10" s="25"/>
      <c r="B10" s="25"/>
      <c r="C10" s="25"/>
      <c r="D10" s="7" t="s">
        <v>40</v>
      </c>
      <c r="E10" s="8" t="s">
        <v>11</v>
      </c>
      <c r="F10" s="62"/>
      <c r="G10" s="37"/>
      <c r="H10" s="37"/>
      <c r="I10" s="37"/>
      <c r="J10" s="37"/>
      <c r="K10" s="86"/>
      <c r="L10" s="37"/>
      <c r="M10" s="86"/>
      <c r="N10" s="37"/>
      <c r="O10" s="38">
        <f>SUM(N11:N19)</f>
        <v>0</v>
      </c>
      <c r="P10" s="11" t="s">
        <v>10</v>
      </c>
    </row>
    <row r="11" spans="1:23" s="12" customFormat="1" x14ac:dyDescent="0.2">
      <c r="A11" s="71"/>
      <c r="B11" s="26"/>
      <c r="C11" s="26"/>
      <c r="D11" s="13"/>
      <c r="E11" s="14"/>
      <c r="F11" s="61"/>
      <c r="G11" s="39"/>
      <c r="H11" s="40"/>
      <c r="I11" s="41"/>
      <c r="J11" s="42"/>
      <c r="K11" s="75"/>
      <c r="L11" s="42"/>
      <c r="M11" s="75"/>
      <c r="N11" s="43"/>
      <c r="O11" s="44"/>
      <c r="P11" s="11"/>
    </row>
    <row r="12" spans="1:23" s="12" customFormat="1" x14ac:dyDescent="0.2">
      <c r="A12" s="26">
        <f>IF(I12&lt;&gt;"",1+MAX($A10:A$10),"")</f>
        <v>1</v>
      </c>
      <c r="B12" s="26"/>
      <c r="C12" s="26"/>
      <c r="D12" s="13"/>
      <c r="E12" s="14" t="s">
        <v>12</v>
      </c>
      <c r="F12" s="61">
        <v>1</v>
      </c>
      <c r="G12" s="39">
        <v>0</v>
      </c>
      <c r="H12" s="40">
        <f t="shared" ref="H12:H19" si="0">F12*(1+G12)</f>
        <v>1</v>
      </c>
      <c r="I12" s="41" t="s">
        <v>38</v>
      </c>
      <c r="J12" s="45" t="s">
        <v>33</v>
      </c>
      <c r="K12" s="78"/>
      <c r="L12" s="42"/>
      <c r="M12" s="75"/>
      <c r="N12" s="43" t="str">
        <f>J12</f>
        <v>-</v>
      </c>
      <c r="O12" s="44"/>
      <c r="P12" s="11"/>
    </row>
    <row r="13" spans="1:23" s="12" customFormat="1" x14ac:dyDescent="0.2">
      <c r="A13" s="26">
        <f>IF(I13&lt;&gt;"",1+MAX($A$10:A12),"")</f>
        <v>2</v>
      </c>
      <c r="B13" s="26"/>
      <c r="C13" s="26"/>
      <c r="D13" s="13"/>
      <c r="E13" s="14" t="s">
        <v>13</v>
      </c>
      <c r="F13" s="61">
        <v>1</v>
      </c>
      <c r="G13" s="39">
        <v>0</v>
      </c>
      <c r="H13" s="40">
        <f t="shared" si="0"/>
        <v>1</v>
      </c>
      <c r="I13" s="41" t="s">
        <v>38</v>
      </c>
      <c r="J13" s="78" t="s">
        <v>33</v>
      </c>
      <c r="K13" s="78"/>
      <c r="L13" s="42"/>
      <c r="M13" s="75"/>
      <c r="N13" s="76" t="str">
        <f t="shared" ref="N13:N19" si="1">J13</f>
        <v>-</v>
      </c>
      <c r="O13" s="44"/>
      <c r="P13" s="11"/>
    </row>
    <row r="14" spans="1:23" s="12" customFormat="1" x14ac:dyDescent="0.2">
      <c r="A14" s="26">
        <f>IF(I14&lt;&gt;"",1+MAX($A$10:A13),"")</f>
        <v>3</v>
      </c>
      <c r="B14" s="26"/>
      <c r="C14" s="26"/>
      <c r="D14" s="13"/>
      <c r="E14" s="14" t="s">
        <v>27</v>
      </c>
      <c r="F14" s="61">
        <v>1</v>
      </c>
      <c r="G14" s="39">
        <v>0</v>
      </c>
      <c r="H14" s="40">
        <f t="shared" si="0"/>
        <v>1</v>
      </c>
      <c r="I14" s="41" t="s">
        <v>38</v>
      </c>
      <c r="J14" s="78" t="s">
        <v>33</v>
      </c>
      <c r="K14" s="78"/>
      <c r="L14" s="42"/>
      <c r="M14" s="75"/>
      <c r="N14" s="76" t="str">
        <f t="shared" si="1"/>
        <v>-</v>
      </c>
      <c r="O14" s="44"/>
      <c r="P14" s="11"/>
    </row>
    <row r="15" spans="1:23" s="12" customFormat="1" x14ac:dyDescent="0.2">
      <c r="A15" s="26">
        <f>IF(I15&lt;&gt;"",1+MAX($A$10:A14),"")</f>
        <v>4</v>
      </c>
      <c r="B15" s="26"/>
      <c r="C15" s="26"/>
      <c r="D15" s="13"/>
      <c r="E15" s="14" t="s">
        <v>28</v>
      </c>
      <c r="F15" s="61">
        <v>1</v>
      </c>
      <c r="G15" s="39">
        <v>0</v>
      </c>
      <c r="H15" s="40">
        <f t="shared" si="0"/>
        <v>1</v>
      </c>
      <c r="I15" s="41" t="s">
        <v>38</v>
      </c>
      <c r="J15" s="45" t="s">
        <v>33</v>
      </c>
      <c r="K15" s="78"/>
      <c r="L15" s="42"/>
      <c r="M15" s="75"/>
      <c r="N15" s="76" t="str">
        <f t="shared" si="1"/>
        <v>-</v>
      </c>
      <c r="O15" s="44"/>
      <c r="P15" s="11"/>
    </row>
    <row r="16" spans="1:23" s="12" customFormat="1" x14ac:dyDescent="0.2">
      <c r="A16" s="26">
        <f>IF(I16&lt;&gt;"",1+MAX($A$10:A15),"")</f>
        <v>5</v>
      </c>
      <c r="B16" s="26"/>
      <c r="C16" s="26"/>
      <c r="D16" s="13"/>
      <c r="E16" s="14" t="s">
        <v>29</v>
      </c>
      <c r="F16" s="61">
        <v>1</v>
      </c>
      <c r="G16" s="39">
        <v>0</v>
      </c>
      <c r="H16" s="40">
        <f t="shared" si="0"/>
        <v>1</v>
      </c>
      <c r="I16" s="41" t="s">
        <v>38</v>
      </c>
      <c r="J16" s="45" t="s">
        <v>33</v>
      </c>
      <c r="K16" s="78"/>
      <c r="L16" s="42"/>
      <c r="M16" s="75"/>
      <c r="N16" s="76" t="str">
        <f t="shared" si="1"/>
        <v>-</v>
      </c>
      <c r="O16" s="44"/>
      <c r="P16" s="11"/>
    </row>
    <row r="17" spans="1:16" s="12" customFormat="1" x14ac:dyDescent="0.2">
      <c r="A17" s="26">
        <f>IF(I17&lt;&gt;"",1+MAX($A$10:A16),"")</f>
        <v>6</v>
      </c>
      <c r="B17" s="26"/>
      <c r="C17" s="26"/>
      <c r="D17" s="13"/>
      <c r="E17" s="14" t="s">
        <v>30</v>
      </c>
      <c r="F17" s="61">
        <v>1</v>
      </c>
      <c r="G17" s="39">
        <v>0</v>
      </c>
      <c r="H17" s="40">
        <f t="shared" si="0"/>
        <v>1</v>
      </c>
      <c r="I17" s="41" t="s">
        <v>38</v>
      </c>
      <c r="J17" s="45" t="s">
        <v>33</v>
      </c>
      <c r="K17" s="78"/>
      <c r="L17" s="42"/>
      <c r="M17" s="75"/>
      <c r="N17" s="76" t="str">
        <f t="shared" si="1"/>
        <v>-</v>
      </c>
      <c r="O17" s="44"/>
      <c r="P17" s="11"/>
    </row>
    <row r="18" spans="1:16" s="12" customFormat="1" x14ac:dyDescent="0.2">
      <c r="A18" s="26">
        <f>IF(I18&lt;&gt;"",1+MAX($A$10:A17),"")</f>
        <v>7</v>
      </c>
      <c r="B18" s="26"/>
      <c r="C18" s="26"/>
      <c r="D18" s="13"/>
      <c r="E18" s="14" t="s">
        <v>31</v>
      </c>
      <c r="F18" s="61">
        <v>1</v>
      </c>
      <c r="G18" s="39">
        <v>0</v>
      </c>
      <c r="H18" s="40">
        <f t="shared" si="0"/>
        <v>1</v>
      </c>
      <c r="I18" s="41" t="s">
        <v>38</v>
      </c>
      <c r="J18" s="45" t="s">
        <v>33</v>
      </c>
      <c r="K18" s="78"/>
      <c r="L18" s="42"/>
      <c r="M18" s="75"/>
      <c r="N18" s="76" t="str">
        <f t="shared" si="1"/>
        <v>-</v>
      </c>
      <c r="O18" s="44"/>
      <c r="P18" s="11"/>
    </row>
    <row r="19" spans="1:16" s="12" customFormat="1" x14ac:dyDescent="0.2">
      <c r="A19" s="26">
        <f>IF(I19&lt;&gt;"",1+MAX($A$10:A18),"")</f>
        <v>8</v>
      </c>
      <c r="B19" s="26"/>
      <c r="C19" s="26"/>
      <c r="D19" s="13"/>
      <c r="E19" s="14" t="s">
        <v>32</v>
      </c>
      <c r="F19" s="61">
        <v>1</v>
      </c>
      <c r="G19" s="39">
        <v>0</v>
      </c>
      <c r="H19" s="40">
        <f t="shared" si="0"/>
        <v>1</v>
      </c>
      <c r="I19" s="41" t="s">
        <v>38</v>
      </c>
      <c r="J19" s="45" t="s">
        <v>33</v>
      </c>
      <c r="K19" s="78"/>
      <c r="L19" s="42"/>
      <c r="M19" s="75"/>
      <c r="N19" s="76" t="str">
        <f t="shared" si="1"/>
        <v>-</v>
      </c>
      <c r="O19" s="44"/>
      <c r="P19" s="11"/>
    </row>
    <row r="20" spans="1:16" s="85" customFormat="1" x14ac:dyDescent="0.2">
      <c r="A20" s="71" t="str">
        <f>IF(I20&lt;&gt;"",1+MAX($A$10:A19),"")</f>
        <v/>
      </c>
      <c r="B20" s="71"/>
      <c r="C20" s="71"/>
      <c r="D20" s="69"/>
      <c r="E20" s="70"/>
      <c r="F20" s="79"/>
      <c r="G20" s="72"/>
      <c r="H20" s="73"/>
      <c r="I20" s="74"/>
      <c r="J20" s="78"/>
      <c r="K20" s="78"/>
      <c r="L20" s="75"/>
      <c r="M20" s="75"/>
      <c r="N20" s="76"/>
      <c r="O20" s="77"/>
      <c r="P20" s="84"/>
    </row>
    <row r="21" spans="1:16" s="85" customFormat="1" x14ac:dyDescent="0.2">
      <c r="A21" s="98" t="str">
        <f>IF(I21&lt;&gt;"",1+MAX($A$10:A20),"")</f>
        <v/>
      </c>
      <c r="B21" s="98"/>
      <c r="C21" s="80"/>
      <c r="D21" s="82" t="s">
        <v>47</v>
      </c>
      <c r="E21" s="83" t="s">
        <v>48</v>
      </c>
      <c r="F21" s="80"/>
      <c r="G21" s="86"/>
      <c r="H21" s="86"/>
      <c r="I21" s="86"/>
      <c r="J21" s="86"/>
      <c r="K21" s="86"/>
      <c r="L21" s="86"/>
      <c r="M21" s="86"/>
      <c r="N21" s="86"/>
      <c r="O21" s="87">
        <f>SUM(N22:N100)</f>
        <v>150132.26000000004</v>
      </c>
      <c r="P21" s="84"/>
    </row>
    <row r="22" spans="1:16" s="85" customFormat="1" x14ac:dyDescent="0.2">
      <c r="A22" s="71" t="str">
        <f>IF(I22&lt;&gt;"",1+MAX($A$10:A21),"")</f>
        <v/>
      </c>
      <c r="B22" s="97"/>
      <c r="C22" s="97"/>
      <c r="D22" s="69"/>
      <c r="E22" s="70"/>
      <c r="F22" s="79"/>
      <c r="G22" s="72"/>
      <c r="H22" s="73"/>
      <c r="I22" s="74"/>
      <c r="J22" s="78"/>
      <c r="K22" s="78"/>
      <c r="L22" s="75"/>
      <c r="M22" s="75"/>
      <c r="N22" s="76"/>
      <c r="O22" s="77"/>
      <c r="P22" s="84"/>
    </row>
    <row r="23" spans="1:16" s="85" customFormat="1" x14ac:dyDescent="0.2">
      <c r="A23" s="71" t="str">
        <f>IF(I23&lt;&gt;"",1+MAX($A$10:A22),"")</f>
        <v/>
      </c>
      <c r="B23" s="101"/>
      <c r="C23" s="101"/>
      <c r="D23" s="1"/>
      <c r="E23" s="109" t="s">
        <v>118</v>
      </c>
      <c r="F23" s="81"/>
      <c r="G23" s="100"/>
      <c r="H23" s="73"/>
      <c r="I23" s="81"/>
      <c r="J23" s="78"/>
      <c r="K23" s="78"/>
      <c r="L23" s="75"/>
      <c r="M23" s="75"/>
      <c r="N23" s="76"/>
      <c r="O23" s="77"/>
      <c r="P23" s="84"/>
    </row>
    <row r="24" spans="1:16" s="85" customFormat="1" x14ac:dyDescent="0.2">
      <c r="A24" s="71" t="str">
        <f>IF(I24&lt;&gt;"",1+MAX($A$10:A23),"")</f>
        <v/>
      </c>
      <c r="B24" s="97"/>
      <c r="C24" s="97"/>
      <c r="D24" s="69"/>
      <c r="E24" s="70"/>
      <c r="F24" s="79"/>
      <c r="G24" s="72"/>
      <c r="H24" s="73"/>
      <c r="I24" s="74"/>
      <c r="J24" s="78"/>
      <c r="K24" s="78"/>
      <c r="L24" s="75"/>
      <c r="M24" s="75"/>
      <c r="N24" s="76"/>
      <c r="O24" s="77"/>
      <c r="P24" s="84"/>
    </row>
    <row r="25" spans="1:16" s="85" customFormat="1" x14ac:dyDescent="0.2">
      <c r="A25" s="103">
        <f>IF(I25&lt;&gt;"",1+MAX($A$10:A24),"")</f>
        <v>9</v>
      </c>
      <c r="B25" s="112" t="s">
        <v>52</v>
      </c>
      <c r="C25" s="101"/>
      <c r="D25" s="69"/>
      <c r="E25" s="70" t="s">
        <v>49</v>
      </c>
      <c r="F25" s="79">
        <v>2</v>
      </c>
      <c r="G25" s="72">
        <v>0</v>
      </c>
      <c r="H25" s="73">
        <f t="shared" ref="H25:H27" si="2">CEILING(F25*(1+G25),1)</f>
        <v>2</v>
      </c>
      <c r="I25" s="74" t="s">
        <v>37</v>
      </c>
      <c r="J25" s="78">
        <v>80</v>
      </c>
      <c r="K25" s="78">
        <f t="shared" ref="K25:K27" si="3">J25*H25</f>
        <v>160</v>
      </c>
      <c r="L25" s="75">
        <v>780</v>
      </c>
      <c r="M25" s="75">
        <f t="shared" ref="M25:M27" si="4">L25*H25</f>
        <v>1560</v>
      </c>
      <c r="N25" s="76">
        <f t="shared" ref="N25:N27" si="5">(J25+L25)*H25</f>
        <v>1720</v>
      </c>
      <c r="O25" s="77"/>
      <c r="P25" s="84"/>
    </row>
    <row r="26" spans="1:16" s="85" customFormat="1" x14ac:dyDescent="0.2">
      <c r="A26" s="103">
        <f>IF(I26&lt;&gt;"",1+MAX($A$10:A25),"")</f>
        <v>10</v>
      </c>
      <c r="B26" s="113"/>
      <c r="C26" s="101"/>
      <c r="D26" s="69"/>
      <c r="E26" s="70" t="s">
        <v>50</v>
      </c>
      <c r="F26" s="79">
        <v>2</v>
      </c>
      <c r="G26" s="72">
        <v>0</v>
      </c>
      <c r="H26" s="73">
        <f t="shared" ref="H26" si="6">CEILING(F26*(1+G26),1)</f>
        <v>2</v>
      </c>
      <c r="I26" s="74" t="s">
        <v>37</v>
      </c>
      <c r="J26" s="78">
        <v>35</v>
      </c>
      <c r="K26" s="78">
        <f t="shared" ref="K26" si="7">J26*H26</f>
        <v>70</v>
      </c>
      <c r="L26" s="75">
        <v>290</v>
      </c>
      <c r="M26" s="75">
        <f t="shared" ref="M26" si="8">L26*H26</f>
        <v>580</v>
      </c>
      <c r="N26" s="76">
        <f t="shared" ref="N26" si="9">(J26+L26)*H26</f>
        <v>650</v>
      </c>
      <c r="O26" s="77"/>
      <c r="P26" s="84"/>
    </row>
    <row r="27" spans="1:16" s="85" customFormat="1" x14ac:dyDescent="0.2">
      <c r="A27" s="103">
        <f>IF(I27&lt;&gt;"",1+MAX($A$10:A26),"")</f>
        <v>11</v>
      </c>
      <c r="B27" s="113"/>
      <c r="C27" s="101"/>
      <c r="D27" s="69"/>
      <c r="E27" s="70" t="s">
        <v>51</v>
      </c>
      <c r="F27" s="79">
        <v>2</v>
      </c>
      <c r="G27" s="72">
        <v>0</v>
      </c>
      <c r="H27" s="73">
        <f t="shared" si="2"/>
        <v>2</v>
      </c>
      <c r="I27" s="74" t="s">
        <v>37</v>
      </c>
      <c r="J27" s="78">
        <v>220</v>
      </c>
      <c r="K27" s="78">
        <f t="shared" si="3"/>
        <v>440</v>
      </c>
      <c r="L27" s="75">
        <v>2300</v>
      </c>
      <c r="M27" s="75">
        <f t="shared" si="4"/>
        <v>4600</v>
      </c>
      <c r="N27" s="76">
        <f t="shared" si="5"/>
        <v>5040</v>
      </c>
      <c r="O27" s="77"/>
      <c r="P27" s="84"/>
    </row>
    <row r="28" spans="1:16" s="85" customFormat="1" ht="15.75" customHeight="1" x14ac:dyDescent="0.2">
      <c r="A28" s="103">
        <f>IF(I28&lt;&gt;"",1+MAX($A$10:A27),"")</f>
        <v>12</v>
      </c>
      <c r="B28" s="112" t="s">
        <v>53</v>
      </c>
      <c r="C28" s="112" t="s">
        <v>53</v>
      </c>
      <c r="D28" s="69"/>
      <c r="E28" s="70" t="s">
        <v>54</v>
      </c>
      <c r="F28" s="79">
        <v>5</v>
      </c>
      <c r="G28" s="72">
        <v>0</v>
      </c>
      <c r="H28" s="73">
        <f>CEILING(F28*(1+G28),1)</f>
        <v>5</v>
      </c>
      <c r="I28" s="74" t="s">
        <v>37</v>
      </c>
      <c r="J28" s="78">
        <v>45</v>
      </c>
      <c r="K28" s="78">
        <f>J28*H28</f>
        <v>225</v>
      </c>
      <c r="L28" s="75">
        <v>210</v>
      </c>
      <c r="M28" s="75">
        <f>L28*H28</f>
        <v>1050</v>
      </c>
      <c r="N28" s="76">
        <f>(J28+L28)*H28</f>
        <v>1275</v>
      </c>
      <c r="O28" s="77"/>
      <c r="P28" s="84"/>
    </row>
    <row r="29" spans="1:16" s="85" customFormat="1" x14ac:dyDescent="0.2">
      <c r="A29" s="103">
        <f>IF(I29&lt;&gt;"",1+MAX($A$10:A28),"")</f>
        <v>13</v>
      </c>
      <c r="B29" s="114"/>
      <c r="C29" s="114"/>
      <c r="D29" s="69"/>
      <c r="E29" s="70" t="s">
        <v>55</v>
      </c>
      <c r="F29" s="79">
        <v>1</v>
      </c>
      <c r="G29" s="72">
        <v>0</v>
      </c>
      <c r="H29" s="73">
        <f>CEILING(F29*(1+G29),1)</f>
        <v>1</v>
      </c>
      <c r="I29" s="74" t="s">
        <v>37</v>
      </c>
      <c r="J29" s="78">
        <v>75</v>
      </c>
      <c r="K29" s="78">
        <f>J29*H29</f>
        <v>75</v>
      </c>
      <c r="L29" s="75">
        <v>550</v>
      </c>
      <c r="M29" s="75">
        <f>L29*H29</f>
        <v>550</v>
      </c>
      <c r="N29" s="76">
        <f>(J29+L29)*H29</f>
        <v>625</v>
      </c>
      <c r="O29" s="77"/>
      <c r="P29" s="84"/>
    </row>
    <row r="30" spans="1:16" s="85" customFormat="1" x14ac:dyDescent="0.2">
      <c r="A30" s="103">
        <f>IF(I30&lt;&gt;"",1+MAX($A$10:A29),"")</f>
        <v>14</v>
      </c>
      <c r="B30" s="114"/>
      <c r="C30" s="114"/>
      <c r="D30" s="69"/>
      <c r="E30" s="70" t="s">
        <v>56</v>
      </c>
      <c r="F30" s="79">
        <v>1</v>
      </c>
      <c r="G30" s="72">
        <v>0</v>
      </c>
      <c r="H30" s="73">
        <f>CEILING(F30*(1+G30),1)</f>
        <v>1</v>
      </c>
      <c r="I30" s="74" t="s">
        <v>37</v>
      </c>
      <c r="J30" s="78">
        <v>45</v>
      </c>
      <c r="K30" s="78">
        <f>J30*H30</f>
        <v>45</v>
      </c>
      <c r="L30" s="75">
        <v>245</v>
      </c>
      <c r="M30" s="75">
        <f>L30*H30</f>
        <v>245</v>
      </c>
      <c r="N30" s="76">
        <f>(J30+L30)*H30</f>
        <v>290</v>
      </c>
      <c r="O30" s="77"/>
      <c r="P30" s="84"/>
    </row>
    <row r="31" spans="1:16" s="85" customFormat="1" x14ac:dyDescent="0.2">
      <c r="A31" s="103">
        <f>IF(I31&lt;&gt;"",1+MAX($A$10:A30),"")</f>
        <v>15</v>
      </c>
      <c r="B31" s="114"/>
      <c r="C31" s="114"/>
      <c r="D31" s="69"/>
      <c r="E31" s="70" t="s">
        <v>57</v>
      </c>
      <c r="F31" s="79">
        <v>1</v>
      </c>
      <c r="G31" s="72">
        <v>0</v>
      </c>
      <c r="H31" s="73">
        <f>CEILING(F31*(1+G31),1)</f>
        <v>1</v>
      </c>
      <c r="I31" s="74" t="s">
        <v>37</v>
      </c>
      <c r="J31" s="78">
        <v>55</v>
      </c>
      <c r="K31" s="78">
        <f>J31*H31</f>
        <v>55</v>
      </c>
      <c r="L31" s="75">
        <v>278</v>
      </c>
      <c r="M31" s="75">
        <f>L31*H31</f>
        <v>278</v>
      </c>
      <c r="N31" s="76">
        <f>(J31+L31)*H31</f>
        <v>333</v>
      </c>
      <c r="O31" s="77"/>
      <c r="P31" s="84"/>
    </row>
    <row r="32" spans="1:16" s="85" customFormat="1" x14ac:dyDescent="0.2">
      <c r="A32" s="103">
        <f>IF(I32&lt;&gt;"",1+MAX($A$10:A31),"")</f>
        <v>16</v>
      </c>
      <c r="B32" s="114"/>
      <c r="C32" s="114"/>
      <c r="D32" s="69"/>
      <c r="E32" s="70" t="s">
        <v>58</v>
      </c>
      <c r="F32" s="79">
        <v>1</v>
      </c>
      <c r="G32" s="72">
        <v>0</v>
      </c>
      <c r="H32" s="73">
        <f t="shared" ref="H32:H54" si="10">CEILING(F32*(1+G32),1)</f>
        <v>1</v>
      </c>
      <c r="I32" s="74" t="s">
        <v>37</v>
      </c>
      <c r="J32" s="78">
        <v>55</v>
      </c>
      <c r="K32" s="78">
        <f t="shared" ref="K32:K54" si="11">J32*H32</f>
        <v>55</v>
      </c>
      <c r="L32" s="75">
        <v>310</v>
      </c>
      <c r="M32" s="75">
        <f t="shared" ref="M32:M54" si="12">L32*H32</f>
        <v>310</v>
      </c>
      <c r="N32" s="76">
        <f t="shared" ref="N32:N54" si="13">(J32+L32)*H32</f>
        <v>365</v>
      </c>
      <c r="O32" s="77"/>
      <c r="P32" s="84"/>
    </row>
    <row r="33" spans="1:16" s="85" customFormat="1" x14ac:dyDescent="0.2">
      <c r="A33" s="103">
        <f>IF(I33&lt;&gt;"",1+MAX($A$10:A32),"")</f>
        <v>17</v>
      </c>
      <c r="B33" s="114"/>
      <c r="C33" s="114"/>
      <c r="D33" s="69"/>
      <c r="E33" s="70" t="s">
        <v>59</v>
      </c>
      <c r="F33" s="79">
        <v>3</v>
      </c>
      <c r="G33" s="72">
        <v>0</v>
      </c>
      <c r="H33" s="73">
        <f t="shared" si="10"/>
        <v>3</v>
      </c>
      <c r="I33" s="74" t="s">
        <v>37</v>
      </c>
      <c r="J33" s="78">
        <v>45</v>
      </c>
      <c r="K33" s="78">
        <f t="shared" si="11"/>
        <v>135</v>
      </c>
      <c r="L33" s="75">
        <v>450</v>
      </c>
      <c r="M33" s="75">
        <f t="shared" si="12"/>
        <v>1350</v>
      </c>
      <c r="N33" s="76">
        <f t="shared" si="13"/>
        <v>1485</v>
      </c>
      <c r="O33" s="77"/>
      <c r="P33" s="84"/>
    </row>
    <row r="34" spans="1:16" s="85" customFormat="1" ht="47.25" x14ac:dyDescent="0.2">
      <c r="A34" s="103">
        <f>IF(I34&lt;&gt;"",1+MAX($A$10:A33),"")</f>
        <v>18</v>
      </c>
      <c r="B34" s="114"/>
      <c r="C34" s="114"/>
      <c r="D34" s="69"/>
      <c r="E34" s="70" t="s">
        <v>60</v>
      </c>
      <c r="F34" s="79">
        <v>2</v>
      </c>
      <c r="G34" s="72">
        <v>0</v>
      </c>
      <c r="H34" s="73">
        <f t="shared" si="10"/>
        <v>2</v>
      </c>
      <c r="I34" s="74" t="s">
        <v>37</v>
      </c>
      <c r="J34" s="78">
        <v>26</v>
      </c>
      <c r="K34" s="78">
        <f t="shared" si="11"/>
        <v>52</v>
      </c>
      <c r="L34" s="75">
        <v>67</v>
      </c>
      <c r="M34" s="75">
        <f t="shared" si="12"/>
        <v>134</v>
      </c>
      <c r="N34" s="76">
        <f t="shared" si="13"/>
        <v>186</v>
      </c>
      <c r="O34" s="77"/>
      <c r="P34" s="84"/>
    </row>
    <row r="35" spans="1:16" s="85" customFormat="1" ht="47.25" x14ac:dyDescent="0.2">
      <c r="A35" s="103">
        <f>IF(I35&lt;&gt;"",1+MAX($A$10:A34),"")</f>
        <v>19</v>
      </c>
      <c r="B35" s="114"/>
      <c r="C35" s="114"/>
      <c r="D35" s="69"/>
      <c r="E35" s="70" t="s">
        <v>61</v>
      </c>
      <c r="F35" s="79">
        <v>4</v>
      </c>
      <c r="G35" s="72">
        <v>0</v>
      </c>
      <c r="H35" s="73">
        <f t="shared" si="10"/>
        <v>4</v>
      </c>
      <c r="I35" s="74" t="s">
        <v>37</v>
      </c>
      <c r="J35" s="78">
        <v>75</v>
      </c>
      <c r="K35" s="78">
        <f t="shared" si="11"/>
        <v>300</v>
      </c>
      <c r="L35" s="75">
        <v>800</v>
      </c>
      <c r="M35" s="75">
        <f t="shared" si="12"/>
        <v>3200</v>
      </c>
      <c r="N35" s="76">
        <f t="shared" si="13"/>
        <v>3500</v>
      </c>
      <c r="O35" s="77"/>
      <c r="P35" s="84"/>
    </row>
    <row r="36" spans="1:16" s="85" customFormat="1" ht="47.25" x14ac:dyDescent="0.2">
      <c r="A36" s="103">
        <f>IF(I36&lt;&gt;"",1+MAX($A$10:A35),"")</f>
        <v>20</v>
      </c>
      <c r="B36" s="114"/>
      <c r="C36" s="114"/>
      <c r="D36" s="69"/>
      <c r="E36" s="70" t="s">
        <v>62</v>
      </c>
      <c r="F36" s="79">
        <v>4</v>
      </c>
      <c r="G36" s="72">
        <v>0</v>
      </c>
      <c r="H36" s="73">
        <f t="shared" si="10"/>
        <v>4</v>
      </c>
      <c r="I36" s="74" t="s">
        <v>37</v>
      </c>
      <c r="J36" s="78">
        <v>75</v>
      </c>
      <c r="K36" s="78">
        <f t="shared" ref="K36" si="14">J36*H36</f>
        <v>300</v>
      </c>
      <c r="L36" s="75">
        <v>830</v>
      </c>
      <c r="M36" s="75">
        <f t="shared" si="12"/>
        <v>3320</v>
      </c>
      <c r="N36" s="76">
        <f t="shared" si="13"/>
        <v>3620</v>
      </c>
      <c r="O36" s="77"/>
      <c r="P36" s="84"/>
    </row>
    <row r="37" spans="1:16" s="85" customFormat="1" ht="47.25" x14ac:dyDescent="0.2">
      <c r="A37" s="103">
        <f>IF(I37&lt;&gt;"",1+MAX($A$10:A36),"")</f>
        <v>21</v>
      </c>
      <c r="B37" s="114"/>
      <c r="C37" s="114"/>
      <c r="D37" s="69"/>
      <c r="E37" s="70" t="s">
        <v>63</v>
      </c>
      <c r="F37" s="79">
        <v>1</v>
      </c>
      <c r="G37" s="72">
        <v>0</v>
      </c>
      <c r="H37" s="73">
        <f t="shared" si="10"/>
        <v>1</v>
      </c>
      <c r="I37" s="74" t="s">
        <v>37</v>
      </c>
      <c r="J37" s="78">
        <v>35</v>
      </c>
      <c r="K37" s="78">
        <f t="shared" si="11"/>
        <v>35</v>
      </c>
      <c r="L37" s="75">
        <v>390</v>
      </c>
      <c r="M37" s="75">
        <f t="shared" si="12"/>
        <v>390</v>
      </c>
      <c r="N37" s="76">
        <f t="shared" si="13"/>
        <v>425</v>
      </c>
      <c r="O37" s="77"/>
      <c r="P37" s="84"/>
    </row>
    <row r="38" spans="1:16" s="85" customFormat="1" ht="47.25" x14ac:dyDescent="0.2">
      <c r="A38" s="103">
        <f>IF(I38&lt;&gt;"",1+MAX($A$10:A37),"")</f>
        <v>22</v>
      </c>
      <c r="B38" s="114"/>
      <c r="C38" s="114"/>
      <c r="D38" s="69"/>
      <c r="E38" s="70" t="s">
        <v>64</v>
      </c>
      <c r="F38" s="79">
        <v>1</v>
      </c>
      <c r="G38" s="72">
        <v>0</v>
      </c>
      <c r="H38" s="73">
        <f t="shared" si="10"/>
        <v>1</v>
      </c>
      <c r="I38" s="74" t="s">
        <v>37</v>
      </c>
      <c r="J38" s="78">
        <v>35</v>
      </c>
      <c r="K38" s="78">
        <f t="shared" si="11"/>
        <v>35</v>
      </c>
      <c r="L38" s="75">
        <v>420</v>
      </c>
      <c r="M38" s="75">
        <f t="shared" si="12"/>
        <v>420</v>
      </c>
      <c r="N38" s="76">
        <f t="shared" si="13"/>
        <v>455</v>
      </c>
      <c r="O38" s="77"/>
      <c r="P38" s="84"/>
    </row>
    <row r="39" spans="1:16" s="85" customFormat="1" ht="47.25" x14ac:dyDescent="0.2">
      <c r="A39" s="103">
        <f>IF(I39&lt;&gt;"",1+MAX($A$10:A38),"")</f>
        <v>23</v>
      </c>
      <c r="B39" s="114"/>
      <c r="C39" s="114"/>
      <c r="D39" s="69"/>
      <c r="E39" s="70" t="s">
        <v>65</v>
      </c>
      <c r="F39" s="79">
        <v>1</v>
      </c>
      <c r="G39" s="72">
        <v>0</v>
      </c>
      <c r="H39" s="73">
        <f t="shared" si="10"/>
        <v>1</v>
      </c>
      <c r="I39" s="74" t="s">
        <v>37</v>
      </c>
      <c r="J39" s="78">
        <v>90</v>
      </c>
      <c r="K39" s="78">
        <f t="shared" si="11"/>
        <v>90</v>
      </c>
      <c r="L39" s="75">
        <v>810</v>
      </c>
      <c r="M39" s="75">
        <f t="shared" si="12"/>
        <v>810</v>
      </c>
      <c r="N39" s="76">
        <f t="shared" si="13"/>
        <v>900</v>
      </c>
      <c r="O39" s="77"/>
      <c r="P39" s="84"/>
    </row>
    <row r="40" spans="1:16" s="85" customFormat="1" ht="47.25" x14ac:dyDescent="0.2">
      <c r="A40" s="103">
        <f>IF(I40&lt;&gt;"",1+MAX($A$10:A39),"")</f>
        <v>24</v>
      </c>
      <c r="B40" s="114"/>
      <c r="C40" s="114"/>
      <c r="D40" s="69"/>
      <c r="E40" s="70" t="s">
        <v>66</v>
      </c>
      <c r="F40" s="79">
        <v>2</v>
      </c>
      <c r="G40" s="72">
        <v>0</v>
      </c>
      <c r="H40" s="73">
        <f t="shared" si="10"/>
        <v>2</v>
      </c>
      <c r="I40" s="74" t="s">
        <v>37</v>
      </c>
      <c r="J40" s="78">
        <v>95</v>
      </c>
      <c r="K40" s="78">
        <f t="shared" si="11"/>
        <v>190</v>
      </c>
      <c r="L40" s="75">
        <v>920</v>
      </c>
      <c r="M40" s="75">
        <f t="shared" si="12"/>
        <v>1840</v>
      </c>
      <c r="N40" s="76">
        <f t="shared" si="13"/>
        <v>2030</v>
      </c>
      <c r="O40" s="77"/>
      <c r="P40" s="84"/>
    </row>
    <row r="41" spans="1:16" s="85" customFormat="1" ht="47.25" x14ac:dyDescent="0.2">
      <c r="A41" s="103">
        <f>IF(I41&lt;&gt;"",1+MAX($A$10:A40),"")</f>
        <v>25</v>
      </c>
      <c r="B41" s="114"/>
      <c r="C41" s="114"/>
      <c r="D41" s="69"/>
      <c r="E41" s="70" t="s">
        <v>67</v>
      </c>
      <c r="F41" s="79">
        <v>1</v>
      </c>
      <c r="G41" s="72">
        <v>0</v>
      </c>
      <c r="H41" s="73">
        <f t="shared" si="10"/>
        <v>1</v>
      </c>
      <c r="I41" s="74" t="s">
        <v>37</v>
      </c>
      <c r="J41" s="78">
        <v>95</v>
      </c>
      <c r="K41" s="78">
        <f t="shared" si="11"/>
        <v>95</v>
      </c>
      <c r="L41" s="75">
        <v>920</v>
      </c>
      <c r="M41" s="75">
        <f t="shared" si="12"/>
        <v>920</v>
      </c>
      <c r="N41" s="76">
        <f t="shared" si="13"/>
        <v>1015</v>
      </c>
      <c r="O41" s="77"/>
      <c r="P41" s="84"/>
    </row>
    <row r="42" spans="1:16" s="85" customFormat="1" ht="47.25" x14ac:dyDescent="0.2">
      <c r="A42" s="103">
        <f>IF(I42&lt;&gt;"",1+MAX($A$10:A41),"")</f>
        <v>26</v>
      </c>
      <c r="B42" s="114"/>
      <c r="C42" s="114"/>
      <c r="D42" s="69"/>
      <c r="E42" s="70" t="s">
        <v>68</v>
      </c>
      <c r="F42" s="79">
        <v>1</v>
      </c>
      <c r="G42" s="72">
        <v>0</v>
      </c>
      <c r="H42" s="73">
        <f t="shared" si="10"/>
        <v>1</v>
      </c>
      <c r="I42" s="74" t="s">
        <v>37</v>
      </c>
      <c r="J42" s="78">
        <v>90</v>
      </c>
      <c r="K42" s="78">
        <f t="shared" si="11"/>
        <v>90</v>
      </c>
      <c r="L42" s="75">
        <v>747</v>
      </c>
      <c r="M42" s="75">
        <f t="shared" si="12"/>
        <v>747</v>
      </c>
      <c r="N42" s="76">
        <f t="shared" si="13"/>
        <v>837</v>
      </c>
      <c r="O42" s="77"/>
      <c r="P42" s="84"/>
    </row>
    <row r="43" spans="1:16" s="85" customFormat="1" ht="47.25" x14ac:dyDescent="0.2">
      <c r="A43" s="103">
        <f>IF(I43&lt;&gt;"",1+MAX($A$10:A42),"")</f>
        <v>27</v>
      </c>
      <c r="B43" s="114"/>
      <c r="C43" s="114"/>
      <c r="D43" s="69"/>
      <c r="E43" s="70" t="s">
        <v>69</v>
      </c>
      <c r="F43" s="79">
        <v>2</v>
      </c>
      <c r="G43" s="72">
        <v>0</v>
      </c>
      <c r="H43" s="73">
        <f t="shared" si="10"/>
        <v>2</v>
      </c>
      <c r="I43" s="74" t="s">
        <v>37</v>
      </c>
      <c r="J43" s="78">
        <v>122</v>
      </c>
      <c r="K43" s="78">
        <f t="shared" si="11"/>
        <v>244</v>
      </c>
      <c r="L43" s="75">
        <v>1320</v>
      </c>
      <c r="M43" s="75">
        <f t="shared" si="12"/>
        <v>2640</v>
      </c>
      <c r="N43" s="76">
        <f t="shared" si="13"/>
        <v>2884</v>
      </c>
      <c r="O43" s="77"/>
      <c r="P43" s="84"/>
    </row>
    <row r="44" spans="1:16" s="85" customFormat="1" ht="47.25" x14ac:dyDescent="0.2">
      <c r="A44" s="103">
        <f>IF(I44&lt;&gt;"",1+MAX($A$10:A43),"")</f>
        <v>28</v>
      </c>
      <c r="B44" s="114"/>
      <c r="C44" s="114"/>
      <c r="D44" s="69"/>
      <c r="E44" s="70" t="s">
        <v>70</v>
      </c>
      <c r="F44" s="79">
        <v>1</v>
      </c>
      <c r="G44" s="72">
        <v>0</v>
      </c>
      <c r="H44" s="73">
        <f t="shared" si="10"/>
        <v>1</v>
      </c>
      <c r="I44" s="74" t="s">
        <v>37</v>
      </c>
      <c r="J44" s="78">
        <v>75</v>
      </c>
      <c r="K44" s="78">
        <f t="shared" si="11"/>
        <v>75</v>
      </c>
      <c r="L44" s="75">
        <v>720</v>
      </c>
      <c r="M44" s="75">
        <f t="shared" si="12"/>
        <v>720</v>
      </c>
      <c r="N44" s="76">
        <f t="shared" si="13"/>
        <v>795</v>
      </c>
      <c r="O44" s="77"/>
      <c r="P44" s="84"/>
    </row>
    <row r="45" spans="1:16" s="85" customFormat="1" ht="47.25" x14ac:dyDescent="0.2">
      <c r="A45" s="103">
        <f>IF(I45&lt;&gt;"",1+MAX($A$10:A44),"")</f>
        <v>29</v>
      </c>
      <c r="B45" s="114"/>
      <c r="C45" s="114"/>
      <c r="D45" s="69"/>
      <c r="E45" s="70" t="s">
        <v>71</v>
      </c>
      <c r="F45" s="79">
        <v>1</v>
      </c>
      <c r="G45" s="72">
        <v>0</v>
      </c>
      <c r="H45" s="73">
        <f t="shared" si="10"/>
        <v>1</v>
      </c>
      <c r="I45" s="74" t="s">
        <v>37</v>
      </c>
      <c r="J45" s="78">
        <v>120</v>
      </c>
      <c r="K45" s="78">
        <f t="shared" si="11"/>
        <v>120</v>
      </c>
      <c r="L45" s="75">
        <v>930</v>
      </c>
      <c r="M45" s="75">
        <f t="shared" si="12"/>
        <v>930</v>
      </c>
      <c r="N45" s="76">
        <f t="shared" si="13"/>
        <v>1050</v>
      </c>
      <c r="O45" s="77"/>
      <c r="P45" s="84"/>
    </row>
    <row r="46" spans="1:16" s="85" customFormat="1" ht="47.25" x14ac:dyDescent="0.2">
      <c r="A46" s="103">
        <f>IF(I46&lt;&gt;"",1+MAX($A$10:A45),"")</f>
        <v>30</v>
      </c>
      <c r="B46" s="114"/>
      <c r="C46" s="114"/>
      <c r="D46" s="69"/>
      <c r="E46" s="70" t="s">
        <v>72</v>
      </c>
      <c r="F46" s="79">
        <v>1</v>
      </c>
      <c r="G46" s="72">
        <v>0</v>
      </c>
      <c r="H46" s="73">
        <f t="shared" si="10"/>
        <v>1</v>
      </c>
      <c r="I46" s="74" t="s">
        <v>37</v>
      </c>
      <c r="J46" s="78">
        <v>45</v>
      </c>
      <c r="K46" s="78">
        <f t="shared" si="11"/>
        <v>45</v>
      </c>
      <c r="L46" s="75">
        <v>300</v>
      </c>
      <c r="M46" s="75">
        <f t="shared" si="12"/>
        <v>300</v>
      </c>
      <c r="N46" s="76">
        <f t="shared" si="13"/>
        <v>345</v>
      </c>
      <c r="O46" s="77"/>
      <c r="P46" s="84"/>
    </row>
    <row r="47" spans="1:16" s="85" customFormat="1" ht="47.25" x14ac:dyDescent="0.2">
      <c r="A47" s="103">
        <f>IF(I47&lt;&gt;"",1+MAX($A$10:A46),"")</f>
        <v>31</v>
      </c>
      <c r="B47" s="114"/>
      <c r="C47" s="114"/>
      <c r="D47" s="69"/>
      <c r="E47" s="70" t="s">
        <v>73</v>
      </c>
      <c r="F47" s="79">
        <v>5</v>
      </c>
      <c r="G47" s="72">
        <v>0</v>
      </c>
      <c r="H47" s="73">
        <f t="shared" si="10"/>
        <v>5</v>
      </c>
      <c r="I47" s="74" t="s">
        <v>37</v>
      </c>
      <c r="J47" s="78">
        <v>35</v>
      </c>
      <c r="K47" s="78">
        <f t="shared" si="11"/>
        <v>175</v>
      </c>
      <c r="L47" s="75">
        <v>288</v>
      </c>
      <c r="M47" s="75">
        <f t="shared" si="12"/>
        <v>1440</v>
      </c>
      <c r="N47" s="76">
        <f t="shared" si="13"/>
        <v>1615</v>
      </c>
      <c r="O47" s="77"/>
      <c r="P47" s="84"/>
    </row>
    <row r="48" spans="1:16" s="85" customFormat="1" ht="47.25" x14ac:dyDescent="0.2">
      <c r="A48" s="103">
        <f>IF(I48&lt;&gt;"",1+MAX($A$10:A47),"")</f>
        <v>32</v>
      </c>
      <c r="B48" s="114"/>
      <c r="C48" s="114"/>
      <c r="D48" s="69"/>
      <c r="E48" s="70" t="s">
        <v>74</v>
      </c>
      <c r="F48" s="79">
        <v>6</v>
      </c>
      <c r="G48" s="72">
        <v>0</v>
      </c>
      <c r="H48" s="73">
        <f t="shared" si="10"/>
        <v>6</v>
      </c>
      <c r="I48" s="74" t="s">
        <v>37</v>
      </c>
      <c r="J48" s="78">
        <v>38</v>
      </c>
      <c r="K48" s="78">
        <f t="shared" si="11"/>
        <v>228</v>
      </c>
      <c r="L48" s="75">
        <v>220</v>
      </c>
      <c r="M48" s="75">
        <f t="shared" si="12"/>
        <v>1320</v>
      </c>
      <c r="N48" s="76">
        <f t="shared" si="13"/>
        <v>1548</v>
      </c>
      <c r="O48" s="77"/>
      <c r="P48" s="84"/>
    </row>
    <row r="49" spans="1:16" s="85" customFormat="1" ht="47.25" x14ac:dyDescent="0.2">
      <c r="A49" s="103">
        <f>IF(I49&lt;&gt;"",1+MAX($A$10:A48),"")</f>
        <v>33</v>
      </c>
      <c r="B49" s="114"/>
      <c r="C49" s="114"/>
      <c r="D49" s="69"/>
      <c r="E49" s="70" t="s">
        <v>75</v>
      </c>
      <c r="F49" s="79">
        <v>5</v>
      </c>
      <c r="G49" s="72">
        <v>0</v>
      </c>
      <c r="H49" s="73">
        <f t="shared" si="10"/>
        <v>5</v>
      </c>
      <c r="I49" s="74" t="s">
        <v>37</v>
      </c>
      <c r="J49" s="78">
        <v>28</v>
      </c>
      <c r="K49" s="78">
        <f t="shared" si="11"/>
        <v>140</v>
      </c>
      <c r="L49" s="75">
        <v>55</v>
      </c>
      <c r="M49" s="75">
        <f t="shared" si="12"/>
        <v>275</v>
      </c>
      <c r="N49" s="76">
        <f t="shared" si="13"/>
        <v>415</v>
      </c>
      <c r="O49" s="77"/>
      <c r="P49" s="84"/>
    </row>
    <row r="50" spans="1:16" s="85" customFormat="1" ht="47.25" x14ac:dyDescent="0.2">
      <c r="A50" s="103">
        <f>IF(I50&lt;&gt;"",1+MAX($A$10:A49),"")</f>
        <v>34</v>
      </c>
      <c r="B50" s="114"/>
      <c r="C50" s="114"/>
      <c r="D50" s="69"/>
      <c r="E50" s="70" t="s">
        <v>76</v>
      </c>
      <c r="F50" s="79">
        <v>2</v>
      </c>
      <c r="G50" s="72">
        <v>0</v>
      </c>
      <c r="H50" s="73">
        <f t="shared" si="10"/>
        <v>2</v>
      </c>
      <c r="I50" s="74" t="s">
        <v>37</v>
      </c>
      <c r="J50" s="78">
        <v>35</v>
      </c>
      <c r="K50" s="78">
        <f t="shared" si="11"/>
        <v>70</v>
      </c>
      <c r="L50" s="75">
        <v>180</v>
      </c>
      <c r="M50" s="75">
        <f t="shared" si="12"/>
        <v>360</v>
      </c>
      <c r="N50" s="76">
        <f t="shared" si="13"/>
        <v>430</v>
      </c>
      <c r="O50" s="77"/>
      <c r="P50" s="84"/>
    </row>
    <row r="51" spans="1:16" s="85" customFormat="1" ht="47.25" x14ac:dyDescent="0.2">
      <c r="A51" s="103">
        <f>IF(I51&lt;&gt;"",1+MAX($A$10:A50),"")</f>
        <v>35</v>
      </c>
      <c r="B51" s="114"/>
      <c r="C51" s="114"/>
      <c r="D51" s="69"/>
      <c r="E51" s="70" t="s">
        <v>77</v>
      </c>
      <c r="F51" s="79">
        <v>2</v>
      </c>
      <c r="G51" s="72">
        <v>0</v>
      </c>
      <c r="H51" s="73">
        <f t="shared" si="10"/>
        <v>2</v>
      </c>
      <c r="I51" s="74" t="s">
        <v>37</v>
      </c>
      <c r="J51" s="78">
        <v>30</v>
      </c>
      <c r="K51" s="78">
        <f t="shared" si="11"/>
        <v>60</v>
      </c>
      <c r="L51" s="75">
        <v>80</v>
      </c>
      <c r="M51" s="75">
        <f t="shared" si="12"/>
        <v>160</v>
      </c>
      <c r="N51" s="76">
        <f t="shared" si="13"/>
        <v>220</v>
      </c>
      <c r="O51" s="77"/>
      <c r="P51" s="84"/>
    </row>
    <row r="52" spans="1:16" s="85" customFormat="1" ht="47.25" x14ac:dyDescent="0.2">
      <c r="A52" s="103">
        <f>IF(I52&lt;&gt;"",1+MAX($A$10:A51),"")</f>
        <v>36</v>
      </c>
      <c r="B52" s="114"/>
      <c r="C52" s="114"/>
      <c r="D52" s="69"/>
      <c r="E52" s="70" t="s">
        <v>78</v>
      </c>
      <c r="F52" s="79">
        <v>2</v>
      </c>
      <c r="G52" s="72">
        <v>0</v>
      </c>
      <c r="H52" s="73">
        <f t="shared" si="10"/>
        <v>2</v>
      </c>
      <c r="I52" s="74" t="s">
        <v>37</v>
      </c>
      <c r="J52" s="78">
        <v>23</v>
      </c>
      <c r="K52" s="78">
        <f t="shared" si="11"/>
        <v>46</v>
      </c>
      <c r="L52" s="75">
        <v>57</v>
      </c>
      <c r="M52" s="75">
        <f t="shared" si="12"/>
        <v>114</v>
      </c>
      <c r="N52" s="76">
        <f t="shared" si="13"/>
        <v>160</v>
      </c>
      <c r="O52" s="77"/>
      <c r="P52" s="84"/>
    </row>
    <row r="53" spans="1:16" s="85" customFormat="1" ht="47.25" x14ac:dyDescent="0.2">
      <c r="A53" s="103">
        <f>IF(I53&lt;&gt;"",1+MAX($A$10:A52),"")</f>
        <v>37</v>
      </c>
      <c r="B53" s="114"/>
      <c r="C53" s="114"/>
      <c r="D53" s="69"/>
      <c r="E53" s="70" t="s">
        <v>79</v>
      </c>
      <c r="F53" s="79">
        <v>1</v>
      </c>
      <c r="G53" s="72">
        <v>0</v>
      </c>
      <c r="H53" s="73">
        <f t="shared" si="10"/>
        <v>1</v>
      </c>
      <c r="I53" s="74" t="s">
        <v>37</v>
      </c>
      <c r="J53" s="78">
        <v>120</v>
      </c>
      <c r="K53" s="78">
        <f t="shared" si="11"/>
        <v>120</v>
      </c>
      <c r="L53" s="75">
        <v>1450</v>
      </c>
      <c r="M53" s="75">
        <f t="shared" si="12"/>
        <v>1450</v>
      </c>
      <c r="N53" s="76">
        <f t="shared" si="13"/>
        <v>1570</v>
      </c>
      <c r="O53" s="77"/>
      <c r="P53" s="84"/>
    </row>
    <row r="54" spans="1:16" s="85" customFormat="1" ht="47.25" x14ac:dyDescent="0.2">
      <c r="A54" s="103">
        <f>IF(I54&lt;&gt;"",1+MAX($A$10:A53),"")</f>
        <v>38</v>
      </c>
      <c r="B54" s="114"/>
      <c r="C54" s="114"/>
      <c r="D54" s="69"/>
      <c r="E54" s="70" t="s">
        <v>80</v>
      </c>
      <c r="F54" s="79">
        <v>1</v>
      </c>
      <c r="G54" s="72">
        <v>0</v>
      </c>
      <c r="H54" s="73">
        <f t="shared" si="10"/>
        <v>1</v>
      </c>
      <c r="I54" s="74" t="s">
        <v>37</v>
      </c>
      <c r="J54" s="104"/>
      <c r="K54" s="104">
        <f t="shared" si="11"/>
        <v>0</v>
      </c>
      <c r="L54" s="105"/>
      <c r="M54" s="105">
        <f t="shared" si="12"/>
        <v>0</v>
      </c>
      <c r="N54" s="76">
        <f t="shared" si="13"/>
        <v>0</v>
      </c>
      <c r="O54" s="77"/>
      <c r="P54" s="84"/>
    </row>
    <row r="55" spans="1:16" s="85" customFormat="1" x14ac:dyDescent="0.2">
      <c r="A55" s="103" t="str">
        <f>IF(I55&lt;&gt;"",1+MAX($A$10:A54),"")</f>
        <v/>
      </c>
      <c r="B55" s="114"/>
      <c r="C55" s="114"/>
      <c r="D55" s="1"/>
      <c r="E55" s="106"/>
      <c r="F55" s="107"/>
      <c r="G55" s="100"/>
      <c r="H55" s="73"/>
      <c r="I55" s="108"/>
      <c r="J55" s="78"/>
      <c r="K55" s="78"/>
      <c r="L55" s="75"/>
      <c r="M55" s="75"/>
      <c r="N55" s="76"/>
      <c r="O55" s="77"/>
      <c r="P55" s="84"/>
    </row>
    <row r="56" spans="1:16" s="85" customFormat="1" x14ac:dyDescent="0.2">
      <c r="A56" s="103" t="str">
        <f>IF(I56&lt;&gt;"",1+MAX($A$10:A55),"")</f>
        <v/>
      </c>
      <c r="B56" s="114"/>
      <c r="C56" s="114"/>
      <c r="D56" s="1"/>
      <c r="E56" s="109" t="s">
        <v>119</v>
      </c>
      <c r="F56" s="81"/>
      <c r="G56" s="100"/>
      <c r="H56" s="73"/>
      <c r="I56" s="81"/>
      <c r="J56" s="78"/>
      <c r="K56" s="78"/>
      <c r="L56" s="75"/>
      <c r="M56" s="75"/>
      <c r="N56" s="76"/>
      <c r="O56" s="77"/>
      <c r="P56" s="84"/>
    </row>
    <row r="57" spans="1:16" s="85" customFormat="1" x14ac:dyDescent="0.2">
      <c r="A57" s="103" t="str">
        <f>IF(I57&lt;&gt;"",1+MAX($A$10:A56),"")</f>
        <v/>
      </c>
      <c r="B57" s="114"/>
      <c r="C57" s="114"/>
      <c r="D57" s="1"/>
      <c r="E57" s="70"/>
      <c r="F57" s="107"/>
      <c r="G57" s="100"/>
      <c r="H57" s="73"/>
      <c r="I57" s="108"/>
      <c r="J57" s="78"/>
      <c r="K57" s="78"/>
      <c r="L57" s="75"/>
      <c r="M57" s="75"/>
      <c r="N57" s="76"/>
      <c r="O57" s="77"/>
      <c r="P57" s="84"/>
    </row>
    <row r="58" spans="1:16" s="85" customFormat="1" x14ac:dyDescent="0.2">
      <c r="A58" s="103" t="str">
        <f>IF(I58&lt;&gt;"",1+MAX($A$10:A57),"")</f>
        <v/>
      </c>
      <c r="B58" s="114"/>
      <c r="C58" s="114"/>
      <c r="D58" s="1"/>
      <c r="E58" s="110" t="s">
        <v>81</v>
      </c>
      <c r="F58" s="81"/>
      <c r="G58" s="100"/>
      <c r="H58" s="73"/>
      <c r="I58" s="81"/>
      <c r="J58" s="78"/>
      <c r="K58" s="78"/>
      <c r="L58" s="75"/>
      <c r="M58" s="75"/>
      <c r="N58" s="76"/>
      <c r="O58" s="77"/>
      <c r="P58" s="84"/>
    </row>
    <row r="59" spans="1:16" s="85" customFormat="1" x14ac:dyDescent="0.2">
      <c r="A59" s="103">
        <f>IF(I59&lt;&gt;"",1+MAX($A$10:A58),"")</f>
        <v>39</v>
      </c>
      <c r="B59" s="114"/>
      <c r="C59" s="114"/>
      <c r="D59" s="69"/>
      <c r="E59" s="99" t="s">
        <v>82</v>
      </c>
      <c r="F59" s="79">
        <v>321.26</v>
      </c>
      <c r="G59" s="72">
        <v>0.05</v>
      </c>
      <c r="H59" s="73">
        <f>CEILING(F59*(1+G59),1)</f>
        <v>338</v>
      </c>
      <c r="I59" s="74" t="s">
        <v>39</v>
      </c>
      <c r="J59" s="78">
        <v>14.4</v>
      </c>
      <c r="K59" s="78">
        <f>J59*H59</f>
        <v>4867.2</v>
      </c>
      <c r="L59" s="75">
        <v>33.299999999999997</v>
      </c>
      <c r="M59" s="75">
        <f>L59*H59</f>
        <v>11255.4</v>
      </c>
      <c r="N59" s="76">
        <f>(J59+L59)*H59</f>
        <v>16122.599999999999</v>
      </c>
      <c r="O59" s="77"/>
      <c r="P59" s="84"/>
    </row>
    <row r="60" spans="1:16" s="85" customFormat="1" x14ac:dyDescent="0.2">
      <c r="A60" s="103">
        <f>IF(I60&lt;&gt;"",1+MAX($A$10:A59),"")</f>
        <v>40</v>
      </c>
      <c r="B60" s="114"/>
      <c r="C60" s="114"/>
      <c r="D60" s="69"/>
      <c r="E60" s="99" t="s">
        <v>83</v>
      </c>
      <c r="F60" s="79">
        <v>39.229999999999997</v>
      </c>
      <c r="G60" s="72">
        <v>0.05</v>
      </c>
      <c r="H60" s="73">
        <f>CEILING(F60*(1+G60),1)</f>
        <v>42</v>
      </c>
      <c r="I60" s="74" t="s">
        <v>39</v>
      </c>
      <c r="J60" s="78">
        <v>7.4</v>
      </c>
      <c r="K60" s="78">
        <f>J60*H60</f>
        <v>310.8</v>
      </c>
      <c r="L60" s="75">
        <v>18.8</v>
      </c>
      <c r="M60" s="75">
        <f>L60*H60</f>
        <v>789.6</v>
      </c>
      <c r="N60" s="76">
        <f>(J60+L60)*H60</f>
        <v>1100.4000000000001</v>
      </c>
      <c r="O60" s="77"/>
      <c r="P60" s="84"/>
    </row>
    <row r="61" spans="1:16" s="85" customFormat="1" x14ac:dyDescent="0.2">
      <c r="A61" s="103">
        <f>IF(I61&lt;&gt;"",1+MAX($A$10:A60),"")</f>
        <v>41</v>
      </c>
      <c r="B61" s="114"/>
      <c r="C61" s="114"/>
      <c r="D61" s="69"/>
      <c r="E61" s="99" t="s">
        <v>84</v>
      </c>
      <c r="F61" s="79">
        <v>86.01</v>
      </c>
      <c r="G61" s="72">
        <v>0.05</v>
      </c>
      <c r="H61" s="73">
        <f>CEILING(F61*(1+G61),1)</f>
        <v>91</v>
      </c>
      <c r="I61" s="74" t="s">
        <v>39</v>
      </c>
      <c r="J61" s="78">
        <v>16.7</v>
      </c>
      <c r="K61" s="78">
        <f>J61*H61</f>
        <v>1519.7</v>
      </c>
      <c r="L61" s="75">
        <v>37.6</v>
      </c>
      <c r="M61" s="75">
        <f>L61*H61</f>
        <v>3421.6</v>
      </c>
      <c r="N61" s="76">
        <f>(J61+L61)*H61</f>
        <v>4941.3</v>
      </c>
      <c r="O61" s="77"/>
      <c r="P61" s="84"/>
    </row>
    <row r="62" spans="1:16" s="85" customFormat="1" x14ac:dyDescent="0.2">
      <c r="A62" s="103">
        <f>IF(I62&lt;&gt;"",1+MAX($A$10:A61),"")</f>
        <v>42</v>
      </c>
      <c r="B62" s="114"/>
      <c r="C62" s="114"/>
      <c r="D62" s="69"/>
      <c r="E62" s="99" t="s">
        <v>85</v>
      </c>
      <c r="F62" s="79">
        <v>377.56</v>
      </c>
      <c r="G62" s="72">
        <v>0.05</v>
      </c>
      <c r="H62" s="73">
        <f t="shared" ref="H62:H63" si="15">CEILING(F62*(1+G62),1)</f>
        <v>397</v>
      </c>
      <c r="I62" s="74" t="s">
        <v>39</v>
      </c>
      <c r="J62" s="78">
        <v>12.2</v>
      </c>
      <c r="K62" s="78">
        <f t="shared" ref="K62" si="16">J62*H62</f>
        <v>4843.3999999999996</v>
      </c>
      <c r="L62" s="75">
        <v>28.7</v>
      </c>
      <c r="M62" s="75">
        <f t="shared" ref="M62:M63" si="17">L62*H62</f>
        <v>11393.9</v>
      </c>
      <c r="N62" s="76">
        <f t="shared" ref="N62:N63" si="18">(J62+L62)*H62</f>
        <v>16237.3</v>
      </c>
      <c r="O62" s="77"/>
      <c r="P62" s="84"/>
    </row>
    <row r="63" spans="1:16" s="85" customFormat="1" x14ac:dyDescent="0.2">
      <c r="A63" s="103">
        <f>IF(I63&lt;&gt;"",1+MAX($A$10:A62),"")</f>
        <v>43</v>
      </c>
      <c r="B63" s="114"/>
      <c r="C63" s="114"/>
      <c r="D63" s="69"/>
      <c r="E63" s="99" t="s">
        <v>86</v>
      </c>
      <c r="F63" s="79">
        <v>39.01</v>
      </c>
      <c r="G63" s="72">
        <v>0.05</v>
      </c>
      <c r="H63" s="73">
        <f t="shared" si="15"/>
        <v>41</v>
      </c>
      <c r="I63" s="74" t="s">
        <v>39</v>
      </c>
      <c r="J63" s="78">
        <v>7.8</v>
      </c>
      <c r="K63" s="78">
        <f t="shared" ref="K63" si="19">J63*H63</f>
        <v>319.8</v>
      </c>
      <c r="L63" s="75">
        <v>21.54</v>
      </c>
      <c r="M63" s="75">
        <f t="shared" si="17"/>
        <v>883.14</v>
      </c>
      <c r="N63" s="76">
        <f t="shared" si="18"/>
        <v>1202.94</v>
      </c>
      <c r="O63" s="77"/>
      <c r="P63" s="84"/>
    </row>
    <row r="64" spans="1:16" s="85" customFormat="1" x14ac:dyDescent="0.2">
      <c r="A64" s="103" t="str">
        <f>IF(I64&lt;&gt;"",1+MAX($A$10:A63),"")</f>
        <v/>
      </c>
      <c r="B64" s="114"/>
      <c r="C64" s="114"/>
      <c r="D64" s="1"/>
      <c r="E64" s="111"/>
      <c r="F64" s="81"/>
      <c r="G64" s="72"/>
      <c r="H64" s="73"/>
      <c r="I64" s="79"/>
      <c r="J64" s="78"/>
      <c r="K64" s="78"/>
      <c r="L64" s="75"/>
      <c r="M64" s="75"/>
      <c r="N64" s="76"/>
      <c r="O64" s="77"/>
      <c r="P64" s="84"/>
    </row>
    <row r="65" spans="1:16" s="85" customFormat="1" x14ac:dyDescent="0.2">
      <c r="A65" s="103" t="str">
        <f>IF(I65&lt;&gt;"",1+MAX($A$10:A64),"")</f>
        <v/>
      </c>
      <c r="B65" s="114"/>
      <c r="C65" s="114"/>
      <c r="D65" s="1"/>
      <c r="E65" s="110" t="s">
        <v>87</v>
      </c>
      <c r="F65" s="81"/>
      <c r="G65" s="72"/>
      <c r="H65" s="73"/>
      <c r="I65" s="79"/>
      <c r="J65" s="78"/>
      <c r="K65" s="78"/>
      <c r="L65" s="75"/>
      <c r="M65" s="75"/>
      <c r="N65" s="76"/>
      <c r="O65" s="77"/>
      <c r="P65" s="84"/>
    </row>
    <row r="66" spans="1:16" s="85" customFormat="1" x14ac:dyDescent="0.2">
      <c r="A66" s="103">
        <f>IF(I66&lt;&gt;"",1+MAX($A$10:A65),"")</f>
        <v>44</v>
      </c>
      <c r="B66" s="114"/>
      <c r="C66" s="114"/>
      <c r="D66" s="69"/>
      <c r="E66" s="99" t="s">
        <v>88</v>
      </c>
      <c r="F66" s="79">
        <v>114.47</v>
      </c>
      <c r="G66" s="72">
        <v>0.05</v>
      </c>
      <c r="H66" s="73">
        <f t="shared" ref="H66:H68" si="20">CEILING(F66*(1+G66),1)</f>
        <v>121</v>
      </c>
      <c r="I66" s="74" t="s">
        <v>39</v>
      </c>
      <c r="J66" s="78">
        <v>11.2</v>
      </c>
      <c r="K66" s="78">
        <f t="shared" ref="K66:K68" si="21">J66*H66</f>
        <v>1355.1999999999998</v>
      </c>
      <c r="L66" s="75">
        <v>27.7</v>
      </c>
      <c r="M66" s="75">
        <f t="shared" ref="M66:M68" si="22">L66*H66</f>
        <v>3351.7</v>
      </c>
      <c r="N66" s="76">
        <f t="shared" ref="N66:N68" si="23">(J66+L66)*H66</f>
        <v>4706.8999999999996</v>
      </c>
      <c r="O66" s="77"/>
      <c r="P66" s="84"/>
    </row>
    <row r="67" spans="1:16" s="85" customFormat="1" x14ac:dyDescent="0.2">
      <c r="A67" s="103">
        <f>IF(I67&lt;&gt;"",1+MAX($A$10:A66),"")</f>
        <v>45</v>
      </c>
      <c r="B67" s="114"/>
      <c r="C67" s="114"/>
      <c r="D67" s="69"/>
      <c r="E67" s="99" t="s">
        <v>89</v>
      </c>
      <c r="F67" s="79">
        <v>203.17</v>
      </c>
      <c r="G67" s="72">
        <v>0.05</v>
      </c>
      <c r="H67" s="73">
        <f t="shared" si="20"/>
        <v>214</v>
      </c>
      <c r="I67" s="74" t="s">
        <v>39</v>
      </c>
      <c r="J67" s="78">
        <v>8.8000000000000007</v>
      </c>
      <c r="K67" s="78">
        <f t="shared" si="21"/>
        <v>1883.2</v>
      </c>
      <c r="L67" s="75">
        <v>17.8</v>
      </c>
      <c r="M67" s="75">
        <f t="shared" si="22"/>
        <v>3809.2000000000003</v>
      </c>
      <c r="N67" s="76">
        <f t="shared" si="23"/>
        <v>5692.4000000000005</v>
      </c>
      <c r="O67" s="77"/>
      <c r="P67" s="84"/>
    </row>
    <row r="68" spans="1:16" s="85" customFormat="1" x14ac:dyDescent="0.2">
      <c r="A68" s="103">
        <f>IF(I68&lt;&gt;"",1+MAX($A$10:A67),"")</f>
        <v>46</v>
      </c>
      <c r="B68" s="114"/>
      <c r="C68" s="114"/>
      <c r="D68" s="69"/>
      <c r="E68" s="99" t="s">
        <v>90</v>
      </c>
      <c r="F68" s="79">
        <v>17.5</v>
      </c>
      <c r="G68" s="72">
        <v>0.05</v>
      </c>
      <c r="H68" s="73">
        <f t="shared" si="20"/>
        <v>19</v>
      </c>
      <c r="I68" s="74" t="s">
        <v>39</v>
      </c>
      <c r="J68" s="78">
        <v>9</v>
      </c>
      <c r="K68" s="78">
        <f t="shared" si="21"/>
        <v>171</v>
      </c>
      <c r="L68" s="75">
        <v>21.65</v>
      </c>
      <c r="M68" s="75">
        <f t="shared" si="22"/>
        <v>411.34999999999997</v>
      </c>
      <c r="N68" s="76">
        <f t="shared" si="23"/>
        <v>582.35</v>
      </c>
      <c r="O68" s="77"/>
      <c r="P68" s="84"/>
    </row>
    <row r="69" spans="1:16" s="85" customFormat="1" x14ac:dyDescent="0.2">
      <c r="A69" s="103" t="str">
        <f>IF(I69&lt;&gt;"",1+MAX($A$10:A68),"")</f>
        <v/>
      </c>
      <c r="B69" s="114"/>
      <c r="C69" s="114"/>
      <c r="D69" s="69"/>
      <c r="E69" s="99" t="s">
        <v>91</v>
      </c>
      <c r="F69" s="79"/>
      <c r="G69" s="72"/>
      <c r="H69" s="73"/>
      <c r="I69" s="74"/>
      <c r="J69" s="78"/>
      <c r="K69" s="78"/>
      <c r="L69" s="75"/>
      <c r="M69" s="75"/>
      <c r="N69" s="76"/>
      <c r="O69" s="77"/>
      <c r="P69" s="84"/>
    </row>
    <row r="70" spans="1:16" s="85" customFormat="1" x14ac:dyDescent="0.2">
      <c r="A70" s="103">
        <f>IF(I70&lt;&gt;"",1+MAX($A$10:A69),"")</f>
        <v>47</v>
      </c>
      <c r="B70" s="114"/>
      <c r="C70" s="114"/>
      <c r="D70" s="69"/>
      <c r="E70" s="99" t="s">
        <v>92</v>
      </c>
      <c r="F70" s="79">
        <v>94.59</v>
      </c>
      <c r="G70" s="72">
        <v>0.05</v>
      </c>
      <c r="H70" s="73">
        <f t="shared" ref="H70:H71" si="24">CEILING(F70*(1+G70),1)</f>
        <v>100</v>
      </c>
      <c r="I70" s="74" t="s">
        <v>39</v>
      </c>
      <c r="J70" s="78">
        <v>12.2</v>
      </c>
      <c r="K70" s="78">
        <f t="shared" ref="K70:K71" si="25">J70*H70</f>
        <v>1220</v>
      </c>
      <c r="L70" s="75">
        <v>28.7</v>
      </c>
      <c r="M70" s="75">
        <f t="shared" ref="M70:M71" si="26">L70*H70</f>
        <v>2870</v>
      </c>
      <c r="N70" s="76">
        <f t="shared" ref="N70:N71" si="27">(J70+L70)*H70</f>
        <v>4090</v>
      </c>
      <c r="O70" s="77"/>
      <c r="P70" s="84"/>
    </row>
    <row r="71" spans="1:16" s="85" customFormat="1" x14ac:dyDescent="0.2">
      <c r="A71" s="103">
        <f>IF(I71&lt;&gt;"",1+MAX($A$10:A70),"")</f>
        <v>48</v>
      </c>
      <c r="B71" s="114"/>
      <c r="C71" s="114"/>
      <c r="D71" s="69"/>
      <c r="E71" s="99" t="s">
        <v>93</v>
      </c>
      <c r="F71" s="79">
        <v>22.06</v>
      </c>
      <c r="G71" s="72">
        <v>0.05</v>
      </c>
      <c r="H71" s="73">
        <f t="shared" si="24"/>
        <v>24</v>
      </c>
      <c r="I71" s="74" t="s">
        <v>39</v>
      </c>
      <c r="J71" s="78">
        <v>7.8</v>
      </c>
      <c r="K71" s="78">
        <f t="shared" si="25"/>
        <v>187.2</v>
      </c>
      <c r="L71" s="75">
        <v>21.54</v>
      </c>
      <c r="M71" s="75">
        <f t="shared" si="26"/>
        <v>516.96</v>
      </c>
      <c r="N71" s="76">
        <f t="shared" si="27"/>
        <v>704.16</v>
      </c>
      <c r="O71" s="77"/>
      <c r="P71" s="84"/>
    </row>
    <row r="72" spans="1:16" s="85" customFormat="1" x14ac:dyDescent="0.2">
      <c r="A72" s="103" t="str">
        <f>IF(I72&lt;&gt;"",1+MAX($A$10:A71),"")</f>
        <v/>
      </c>
      <c r="B72" s="114"/>
      <c r="C72" s="114"/>
      <c r="D72" s="1"/>
      <c r="E72" s="111"/>
      <c r="F72" s="81"/>
      <c r="G72" s="72"/>
      <c r="H72" s="73"/>
      <c r="I72" s="79"/>
      <c r="J72" s="78"/>
      <c r="K72" s="78"/>
      <c r="L72" s="75"/>
      <c r="M72" s="75"/>
      <c r="N72" s="76"/>
      <c r="O72" s="77"/>
      <c r="P72" s="84"/>
    </row>
    <row r="73" spans="1:16" s="85" customFormat="1" x14ac:dyDescent="0.2">
      <c r="A73" s="103" t="str">
        <f>IF(I73&lt;&gt;"",1+MAX($A$10:A72),"")</f>
        <v/>
      </c>
      <c r="B73" s="114"/>
      <c r="C73" s="114"/>
      <c r="D73" s="1"/>
      <c r="E73" s="110" t="s">
        <v>94</v>
      </c>
      <c r="F73" s="81"/>
      <c r="G73" s="72"/>
      <c r="H73" s="73"/>
      <c r="I73" s="79"/>
      <c r="J73" s="78"/>
      <c r="K73" s="78"/>
      <c r="L73" s="75"/>
      <c r="M73" s="75"/>
      <c r="N73" s="76"/>
      <c r="O73" s="77"/>
      <c r="P73" s="84"/>
    </row>
    <row r="74" spans="1:16" s="85" customFormat="1" x14ac:dyDescent="0.2">
      <c r="A74" s="103">
        <f>IF(I74&lt;&gt;"",1+MAX($A$10:A73),"")</f>
        <v>49</v>
      </c>
      <c r="B74" s="114"/>
      <c r="C74" s="114"/>
      <c r="D74" s="69"/>
      <c r="E74" s="99" t="s">
        <v>95</v>
      </c>
      <c r="F74" s="79">
        <v>81</v>
      </c>
      <c r="G74" s="72">
        <v>0.05</v>
      </c>
      <c r="H74" s="73">
        <f>CEILING(F74*(1+G74),1)</f>
        <v>86</v>
      </c>
      <c r="I74" s="74" t="s">
        <v>39</v>
      </c>
      <c r="J74" s="78">
        <v>16.7</v>
      </c>
      <c r="K74" s="78">
        <f>J74*H74</f>
        <v>1436.2</v>
      </c>
      <c r="L74" s="75">
        <v>37.6</v>
      </c>
      <c r="M74" s="75">
        <f>L74*H74</f>
        <v>3233.6</v>
      </c>
      <c r="N74" s="76">
        <f>(J74+L74)*H74</f>
        <v>4669.8</v>
      </c>
      <c r="O74" s="77"/>
      <c r="P74" s="84"/>
    </row>
    <row r="75" spans="1:16" s="85" customFormat="1" x14ac:dyDescent="0.2">
      <c r="A75" s="103">
        <f>IF(I75&lt;&gt;"",1+MAX($A$10:A74),"")</f>
        <v>50</v>
      </c>
      <c r="B75" s="114"/>
      <c r="C75" s="114"/>
      <c r="D75" s="69"/>
      <c r="E75" s="99" t="s">
        <v>96</v>
      </c>
      <c r="F75" s="79">
        <v>129.09</v>
      </c>
      <c r="G75" s="72">
        <v>0.05</v>
      </c>
      <c r="H75" s="73">
        <f t="shared" ref="H75:H76" si="28">CEILING(F75*(1+G75),1)</f>
        <v>136</v>
      </c>
      <c r="I75" s="74" t="s">
        <v>39</v>
      </c>
      <c r="J75" s="78">
        <v>14.4</v>
      </c>
      <c r="K75" s="78">
        <f>J75*H75</f>
        <v>1958.4</v>
      </c>
      <c r="L75" s="75">
        <v>33.299999999999997</v>
      </c>
      <c r="M75" s="75">
        <f t="shared" ref="M75:M76" si="29">L75*H75</f>
        <v>4528.7999999999993</v>
      </c>
      <c r="N75" s="76">
        <f t="shared" ref="N75:N76" si="30">(J75+L75)*H75</f>
        <v>6487.2</v>
      </c>
      <c r="O75" s="77"/>
      <c r="P75" s="84"/>
    </row>
    <row r="76" spans="1:16" s="85" customFormat="1" x14ac:dyDescent="0.2">
      <c r="A76" s="103">
        <f>IF(I76&lt;&gt;"",1+MAX($A$10:A75),"")</f>
        <v>51</v>
      </c>
      <c r="B76" s="114"/>
      <c r="C76" s="114"/>
      <c r="D76" s="69"/>
      <c r="E76" s="99" t="s">
        <v>97</v>
      </c>
      <c r="F76" s="79">
        <v>101.31</v>
      </c>
      <c r="G76" s="72">
        <v>0.05</v>
      </c>
      <c r="H76" s="73">
        <f t="shared" si="28"/>
        <v>107</v>
      </c>
      <c r="I76" s="74" t="s">
        <v>39</v>
      </c>
      <c r="J76" s="78">
        <v>12.2</v>
      </c>
      <c r="K76" s="78">
        <f t="shared" ref="K76" si="31">J76*H76</f>
        <v>1305.3999999999999</v>
      </c>
      <c r="L76" s="75">
        <v>28.7</v>
      </c>
      <c r="M76" s="75">
        <f t="shared" si="29"/>
        <v>3070.9</v>
      </c>
      <c r="N76" s="76">
        <f t="shared" si="30"/>
        <v>4376.3</v>
      </c>
      <c r="O76" s="77"/>
      <c r="P76" s="84"/>
    </row>
    <row r="77" spans="1:16" s="85" customFormat="1" x14ac:dyDescent="0.2">
      <c r="A77" s="103" t="str">
        <f>IF(I77&lt;&gt;"",1+MAX($A$10:A76),"")</f>
        <v/>
      </c>
      <c r="B77" s="114"/>
      <c r="C77" s="114"/>
      <c r="D77" s="1"/>
      <c r="E77" s="111"/>
      <c r="F77" s="81"/>
      <c r="G77" s="72"/>
      <c r="H77" s="73"/>
      <c r="I77" s="79"/>
      <c r="J77" s="78"/>
      <c r="K77" s="78"/>
      <c r="L77" s="75"/>
      <c r="M77" s="75"/>
      <c r="N77" s="76"/>
      <c r="O77" s="77"/>
      <c r="P77" s="84"/>
    </row>
    <row r="78" spans="1:16" s="85" customFormat="1" x14ac:dyDescent="0.2">
      <c r="A78" s="103" t="str">
        <f>IF(I78&lt;&gt;"",1+MAX($A$10:A77),"")</f>
        <v/>
      </c>
      <c r="B78" s="114"/>
      <c r="C78" s="114"/>
      <c r="D78" s="1"/>
      <c r="E78" s="110" t="s">
        <v>98</v>
      </c>
      <c r="F78" s="81"/>
      <c r="G78" s="72"/>
      <c r="H78" s="73"/>
      <c r="I78" s="79"/>
      <c r="J78" s="78"/>
      <c r="K78" s="78"/>
      <c r="L78" s="75"/>
      <c r="M78" s="75"/>
      <c r="N78" s="76"/>
      <c r="O78" s="77"/>
      <c r="P78" s="84"/>
    </row>
    <row r="79" spans="1:16" s="85" customFormat="1" x14ac:dyDescent="0.2">
      <c r="A79" s="103">
        <f>IF(I79&lt;&gt;"",1+MAX($A$10:A78),"")</f>
        <v>52</v>
      </c>
      <c r="B79" s="114"/>
      <c r="C79" s="114"/>
      <c r="D79" s="69"/>
      <c r="E79" s="99" t="s">
        <v>99</v>
      </c>
      <c r="F79" s="79">
        <v>128.15</v>
      </c>
      <c r="G79" s="72">
        <v>0.05</v>
      </c>
      <c r="H79" s="73">
        <f t="shared" ref="H79:H88" si="32">CEILING(F79*(1+G79),1)</f>
        <v>135</v>
      </c>
      <c r="I79" s="74" t="s">
        <v>39</v>
      </c>
      <c r="J79" s="78">
        <v>9</v>
      </c>
      <c r="K79" s="78">
        <f t="shared" ref="K79:K88" si="33">J79*H79</f>
        <v>1215</v>
      </c>
      <c r="L79" s="75">
        <v>21.65</v>
      </c>
      <c r="M79" s="75">
        <f t="shared" ref="M79:M88" si="34">L79*H79</f>
        <v>2922.75</v>
      </c>
      <c r="N79" s="76">
        <f t="shared" ref="N79:N88" si="35">(J79+L79)*H79</f>
        <v>4137.75</v>
      </c>
      <c r="O79" s="77"/>
      <c r="P79" s="84"/>
    </row>
    <row r="80" spans="1:16" s="85" customFormat="1" x14ac:dyDescent="0.2">
      <c r="A80" s="103">
        <f>IF(I80&lt;&gt;"",1+MAX($A$10:A79),"")</f>
        <v>53</v>
      </c>
      <c r="B80" s="114"/>
      <c r="C80" s="114"/>
      <c r="D80" s="69"/>
      <c r="E80" s="99" t="s">
        <v>100</v>
      </c>
      <c r="F80" s="79">
        <v>81.58</v>
      </c>
      <c r="G80" s="72">
        <v>0.05</v>
      </c>
      <c r="H80" s="73">
        <f t="shared" si="32"/>
        <v>86</v>
      </c>
      <c r="I80" s="74" t="s">
        <v>39</v>
      </c>
      <c r="J80" s="78">
        <v>4.8</v>
      </c>
      <c r="K80" s="78">
        <f t="shared" si="33"/>
        <v>412.8</v>
      </c>
      <c r="L80" s="75">
        <v>10.5</v>
      </c>
      <c r="M80" s="75">
        <f t="shared" si="34"/>
        <v>903</v>
      </c>
      <c r="N80" s="76">
        <f t="shared" si="35"/>
        <v>1315.8</v>
      </c>
      <c r="O80" s="77"/>
      <c r="P80" s="84"/>
    </row>
    <row r="81" spans="1:16" s="85" customFormat="1" x14ac:dyDescent="0.2">
      <c r="A81" s="103">
        <f>IF(I81&lt;&gt;"",1+MAX($A$10:A80),"")</f>
        <v>54</v>
      </c>
      <c r="B81" s="114"/>
      <c r="C81" s="114"/>
      <c r="D81" s="69"/>
      <c r="E81" s="99" t="s">
        <v>101</v>
      </c>
      <c r="F81" s="79">
        <v>135.53</v>
      </c>
      <c r="G81" s="72">
        <v>0.05</v>
      </c>
      <c r="H81" s="73">
        <f t="shared" si="32"/>
        <v>143</v>
      </c>
      <c r="I81" s="74" t="s">
        <v>39</v>
      </c>
      <c r="J81" s="78">
        <v>2.8</v>
      </c>
      <c r="K81" s="78">
        <f t="shared" ref="K81" si="36">J81*H81</f>
        <v>400.4</v>
      </c>
      <c r="L81" s="75">
        <v>4.8</v>
      </c>
      <c r="M81" s="75">
        <f t="shared" si="34"/>
        <v>686.4</v>
      </c>
      <c r="N81" s="76">
        <f t="shared" si="35"/>
        <v>1086.8</v>
      </c>
      <c r="O81" s="77"/>
      <c r="P81" s="84"/>
    </row>
    <row r="82" spans="1:16" s="85" customFormat="1" x14ac:dyDescent="0.2">
      <c r="A82" s="103">
        <f>IF(I82&lt;&gt;"",1+MAX($A$10:A81),"")</f>
        <v>55</v>
      </c>
      <c r="B82" s="114"/>
      <c r="C82" s="114"/>
      <c r="D82" s="69"/>
      <c r="E82" s="99" t="s">
        <v>102</v>
      </c>
      <c r="F82" s="79">
        <v>105.57</v>
      </c>
      <c r="G82" s="72">
        <v>0.05</v>
      </c>
      <c r="H82" s="73">
        <f t="shared" si="32"/>
        <v>111</v>
      </c>
      <c r="I82" s="74" t="s">
        <v>39</v>
      </c>
      <c r="J82" s="78">
        <v>8.8000000000000007</v>
      </c>
      <c r="K82" s="78">
        <f t="shared" si="33"/>
        <v>976.80000000000007</v>
      </c>
      <c r="L82" s="75">
        <v>17.8</v>
      </c>
      <c r="M82" s="75">
        <f t="shared" si="34"/>
        <v>1975.8000000000002</v>
      </c>
      <c r="N82" s="76">
        <f t="shared" si="35"/>
        <v>2952.6000000000004</v>
      </c>
      <c r="O82" s="77"/>
      <c r="P82" s="84"/>
    </row>
    <row r="83" spans="1:16" s="85" customFormat="1" x14ac:dyDescent="0.2">
      <c r="A83" s="103">
        <f>IF(I83&lt;&gt;"",1+MAX($A$10:A82),"")</f>
        <v>56</v>
      </c>
      <c r="B83" s="114"/>
      <c r="C83" s="114"/>
      <c r="D83" s="69"/>
      <c r="E83" s="99" t="s">
        <v>103</v>
      </c>
      <c r="F83" s="79">
        <v>109.65</v>
      </c>
      <c r="G83" s="72">
        <v>0.05</v>
      </c>
      <c r="H83" s="73">
        <f t="shared" si="32"/>
        <v>116</v>
      </c>
      <c r="I83" s="74" t="s">
        <v>39</v>
      </c>
      <c r="J83" s="78">
        <v>3.7</v>
      </c>
      <c r="K83" s="78">
        <f t="shared" ref="K83:K84" si="37">J83*H83</f>
        <v>429.20000000000005</v>
      </c>
      <c r="L83" s="75">
        <v>7.7</v>
      </c>
      <c r="M83" s="75">
        <f t="shared" si="34"/>
        <v>893.2</v>
      </c>
      <c r="N83" s="76">
        <f t="shared" si="35"/>
        <v>1322.4</v>
      </c>
      <c r="O83" s="77"/>
      <c r="P83" s="84"/>
    </row>
    <row r="84" spans="1:16" s="85" customFormat="1" x14ac:dyDescent="0.2">
      <c r="A84" s="103">
        <f>IF(I84&lt;&gt;"",1+MAX($A$10:A83),"")</f>
        <v>57</v>
      </c>
      <c r="B84" s="114"/>
      <c r="C84" s="114"/>
      <c r="D84" s="69"/>
      <c r="E84" s="99" t="s">
        <v>104</v>
      </c>
      <c r="F84" s="79">
        <v>189</v>
      </c>
      <c r="G84" s="72">
        <v>0.05</v>
      </c>
      <c r="H84" s="73">
        <f t="shared" si="32"/>
        <v>199</v>
      </c>
      <c r="I84" s="74" t="s">
        <v>39</v>
      </c>
      <c r="J84" s="78">
        <v>4.8</v>
      </c>
      <c r="K84" s="78">
        <f t="shared" si="37"/>
        <v>955.19999999999993</v>
      </c>
      <c r="L84" s="75">
        <v>10.5</v>
      </c>
      <c r="M84" s="75">
        <f t="shared" si="34"/>
        <v>2089.5</v>
      </c>
      <c r="N84" s="76">
        <f t="shared" si="35"/>
        <v>3044.7000000000003</v>
      </c>
      <c r="O84" s="77"/>
      <c r="P84" s="84"/>
    </row>
    <row r="85" spans="1:16" s="85" customFormat="1" x14ac:dyDescent="0.2">
      <c r="A85" s="103">
        <f>IF(I85&lt;&gt;"",1+MAX($A$10:A84),"")</f>
        <v>58</v>
      </c>
      <c r="B85" s="114"/>
      <c r="C85" s="114"/>
      <c r="D85" s="69"/>
      <c r="E85" s="99" t="s">
        <v>105</v>
      </c>
      <c r="F85" s="79">
        <v>78.650000000000006</v>
      </c>
      <c r="G85" s="72">
        <v>0.05</v>
      </c>
      <c r="H85" s="73">
        <f t="shared" si="32"/>
        <v>83</v>
      </c>
      <c r="I85" s="74" t="s">
        <v>39</v>
      </c>
      <c r="J85" s="78">
        <v>6.8</v>
      </c>
      <c r="K85" s="78">
        <f t="shared" si="33"/>
        <v>564.4</v>
      </c>
      <c r="L85" s="75">
        <v>15.4</v>
      </c>
      <c r="M85" s="75">
        <f t="shared" si="34"/>
        <v>1278.2</v>
      </c>
      <c r="N85" s="76">
        <f t="shared" si="35"/>
        <v>1842.6</v>
      </c>
      <c r="O85" s="77"/>
      <c r="P85" s="84"/>
    </row>
    <row r="86" spans="1:16" s="85" customFormat="1" x14ac:dyDescent="0.2">
      <c r="A86" s="103">
        <f>IF(I86&lt;&gt;"",1+MAX($A$10:A85),"")</f>
        <v>59</v>
      </c>
      <c r="B86" s="114"/>
      <c r="C86" s="114"/>
      <c r="D86" s="69"/>
      <c r="E86" s="99" t="s">
        <v>106</v>
      </c>
      <c r="F86" s="79">
        <v>40.19</v>
      </c>
      <c r="G86" s="72">
        <v>0.05</v>
      </c>
      <c r="H86" s="73">
        <f t="shared" si="32"/>
        <v>43</v>
      </c>
      <c r="I86" s="74" t="s">
        <v>39</v>
      </c>
      <c r="J86" s="78">
        <v>5.5</v>
      </c>
      <c r="K86" s="78">
        <f t="shared" si="33"/>
        <v>236.5</v>
      </c>
      <c r="L86" s="75">
        <v>12.7</v>
      </c>
      <c r="M86" s="75">
        <f t="shared" si="34"/>
        <v>546.1</v>
      </c>
      <c r="N86" s="76">
        <f t="shared" si="35"/>
        <v>782.6</v>
      </c>
      <c r="O86" s="77"/>
      <c r="P86" s="84"/>
    </row>
    <row r="87" spans="1:16" s="85" customFormat="1" x14ac:dyDescent="0.2">
      <c r="A87" s="103">
        <f>IF(I87&lt;&gt;"",1+MAX($A$10:A86),"")</f>
        <v>60</v>
      </c>
      <c r="B87" s="114"/>
      <c r="C87" s="114"/>
      <c r="D87" s="69"/>
      <c r="E87" s="99" t="s">
        <v>107</v>
      </c>
      <c r="F87" s="79">
        <v>115.65</v>
      </c>
      <c r="G87" s="72">
        <v>0.05</v>
      </c>
      <c r="H87" s="73">
        <f t="shared" si="32"/>
        <v>122</v>
      </c>
      <c r="I87" s="74" t="s">
        <v>39</v>
      </c>
      <c r="J87" s="78">
        <v>2.8</v>
      </c>
      <c r="K87" s="78">
        <f t="shared" si="33"/>
        <v>341.59999999999997</v>
      </c>
      <c r="L87" s="75">
        <v>4.8</v>
      </c>
      <c r="M87" s="75">
        <f t="shared" si="34"/>
        <v>585.6</v>
      </c>
      <c r="N87" s="76">
        <f t="shared" si="35"/>
        <v>927.19999999999993</v>
      </c>
      <c r="O87" s="77"/>
      <c r="P87" s="84"/>
    </row>
    <row r="88" spans="1:16" s="85" customFormat="1" x14ac:dyDescent="0.2">
      <c r="A88" s="103">
        <f>IF(I88&lt;&gt;"",1+MAX($A$10:A87),"")</f>
        <v>61</v>
      </c>
      <c r="B88" s="114"/>
      <c r="C88" s="114"/>
      <c r="D88" s="69"/>
      <c r="E88" s="99" t="s">
        <v>108</v>
      </c>
      <c r="F88" s="79">
        <v>113.82</v>
      </c>
      <c r="G88" s="72">
        <v>0.05</v>
      </c>
      <c r="H88" s="73">
        <f t="shared" si="32"/>
        <v>120</v>
      </c>
      <c r="I88" s="74" t="s">
        <v>39</v>
      </c>
      <c r="J88" s="78">
        <v>3.7</v>
      </c>
      <c r="K88" s="78">
        <f t="shared" si="33"/>
        <v>444</v>
      </c>
      <c r="L88" s="75">
        <v>7.7</v>
      </c>
      <c r="M88" s="75">
        <f t="shared" si="34"/>
        <v>924</v>
      </c>
      <c r="N88" s="76">
        <f t="shared" si="35"/>
        <v>1368</v>
      </c>
      <c r="O88" s="77"/>
      <c r="P88" s="84"/>
    </row>
    <row r="89" spans="1:16" s="85" customFormat="1" x14ac:dyDescent="0.2">
      <c r="A89" s="103" t="str">
        <f>IF(I89&lt;&gt;"",1+MAX($A$10:A88),"")</f>
        <v/>
      </c>
      <c r="B89" s="114"/>
      <c r="C89" s="114"/>
      <c r="D89" s="1"/>
      <c r="E89" s="111"/>
      <c r="F89" s="81"/>
      <c r="G89" s="72"/>
      <c r="H89" s="73"/>
      <c r="I89" s="79"/>
      <c r="J89" s="78"/>
      <c r="K89" s="78"/>
      <c r="L89" s="75"/>
      <c r="M89" s="75"/>
      <c r="N89" s="76"/>
      <c r="O89" s="77"/>
      <c r="P89" s="84"/>
    </row>
    <row r="90" spans="1:16" s="85" customFormat="1" x14ac:dyDescent="0.2">
      <c r="A90" s="103" t="str">
        <f>IF(I90&lt;&gt;"",1+MAX($A$10:A89),"")</f>
        <v/>
      </c>
      <c r="B90" s="114"/>
      <c r="C90" s="114"/>
      <c r="D90" s="1"/>
      <c r="E90" s="110" t="s">
        <v>109</v>
      </c>
      <c r="F90" s="81"/>
      <c r="G90" s="72"/>
      <c r="H90" s="73"/>
      <c r="I90" s="79"/>
      <c r="J90" s="78"/>
      <c r="K90" s="78"/>
      <c r="L90" s="75"/>
      <c r="M90" s="75"/>
      <c r="N90" s="76"/>
      <c r="O90" s="77"/>
      <c r="P90" s="84"/>
    </row>
    <row r="91" spans="1:16" s="85" customFormat="1" x14ac:dyDescent="0.2">
      <c r="A91" s="103">
        <f>IF(I91&lt;&gt;"",1+MAX($A$10:A90),"")</f>
        <v>62</v>
      </c>
      <c r="B91" s="114"/>
      <c r="C91" s="114"/>
      <c r="D91" s="69"/>
      <c r="E91" s="99" t="s">
        <v>110</v>
      </c>
      <c r="F91" s="79">
        <v>174.84</v>
      </c>
      <c r="G91" s="72">
        <v>0.05</v>
      </c>
      <c r="H91" s="73">
        <f t="shared" ref="H91:H93" si="38">CEILING(F91*(1+G91),1)</f>
        <v>184</v>
      </c>
      <c r="I91" s="74" t="s">
        <v>39</v>
      </c>
      <c r="J91" s="78">
        <v>9.8000000000000007</v>
      </c>
      <c r="K91" s="78">
        <f t="shared" ref="K91:K93" si="39">J91*H91</f>
        <v>1803.2</v>
      </c>
      <c r="L91" s="75">
        <v>23.4</v>
      </c>
      <c r="M91" s="75">
        <f t="shared" ref="M91:M93" si="40">L91*H91</f>
        <v>4305.5999999999995</v>
      </c>
      <c r="N91" s="76">
        <f t="shared" ref="N91:N93" si="41">(J91+L91)*H91</f>
        <v>6108.8</v>
      </c>
      <c r="O91" s="77"/>
      <c r="P91" s="84"/>
    </row>
    <row r="92" spans="1:16" s="85" customFormat="1" x14ac:dyDescent="0.2">
      <c r="A92" s="103">
        <f>IF(I92&lt;&gt;"",1+MAX($A$10:A91),"")</f>
        <v>63</v>
      </c>
      <c r="B92" s="114"/>
      <c r="C92" s="114"/>
      <c r="D92" s="69"/>
      <c r="E92" s="99" t="s">
        <v>111</v>
      </c>
      <c r="F92" s="79">
        <v>48.06</v>
      </c>
      <c r="G92" s="72">
        <v>0.05</v>
      </c>
      <c r="H92" s="73">
        <f t="shared" si="38"/>
        <v>51</v>
      </c>
      <c r="I92" s="74" t="s">
        <v>39</v>
      </c>
      <c r="J92" s="78">
        <v>6.8</v>
      </c>
      <c r="K92" s="78">
        <f t="shared" si="39"/>
        <v>346.8</v>
      </c>
      <c r="L92" s="75">
        <v>18.7</v>
      </c>
      <c r="M92" s="75">
        <f t="shared" si="40"/>
        <v>953.69999999999993</v>
      </c>
      <c r="N92" s="76">
        <f t="shared" si="41"/>
        <v>1300.5</v>
      </c>
      <c r="O92" s="77"/>
      <c r="P92" s="84"/>
    </row>
    <row r="93" spans="1:16" s="85" customFormat="1" x14ac:dyDescent="0.2">
      <c r="A93" s="103">
        <f>IF(I93&lt;&gt;"",1+MAX($A$10:A92),"")</f>
        <v>64</v>
      </c>
      <c r="B93" s="114"/>
      <c r="C93" s="114"/>
      <c r="D93" s="69"/>
      <c r="E93" s="99" t="s">
        <v>112</v>
      </c>
      <c r="F93" s="79">
        <v>58.15</v>
      </c>
      <c r="G93" s="72">
        <v>0.05</v>
      </c>
      <c r="H93" s="73">
        <f t="shared" si="38"/>
        <v>62</v>
      </c>
      <c r="I93" s="74" t="s">
        <v>39</v>
      </c>
      <c r="J93" s="78">
        <v>12.43</v>
      </c>
      <c r="K93" s="78">
        <f t="shared" si="39"/>
        <v>770.66</v>
      </c>
      <c r="L93" s="75">
        <v>29.8</v>
      </c>
      <c r="M93" s="75">
        <f t="shared" si="40"/>
        <v>1847.6000000000001</v>
      </c>
      <c r="N93" s="76">
        <f t="shared" si="41"/>
        <v>2618.2600000000002</v>
      </c>
      <c r="O93" s="77"/>
      <c r="P93" s="84"/>
    </row>
    <row r="94" spans="1:16" s="85" customFormat="1" x14ac:dyDescent="0.2">
      <c r="A94" s="103" t="str">
        <f>IF(I94&lt;&gt;"",1+MAX($A$10:A93),"")</f>
        <v/>
      </c>
      <c r="B94" s="114"/>
      <c r="C94" s="114"/>
      <c r="D94" s="1"/>
      <c r="E94" s="99"/>
      <c r="F94" s="79"/>
      <c r="G94" s="72"/>
      <c r="H94" s="73"/>
      <c r="I94" s="79"/>
      <c r="J94" s="78"/>
      <c r="K94" s="78"/>
      <c r="L94" s="75"/>
      <c r="M94" s="75"/>
      <c r="N94" s="76"/>
      <c r="O94" s="77"/>
      <c r="P94" s="84"/>
    </row>
    <row r="95" spans="1:16" s="85" customFormat="1" x14ac:dyDescent="0.2">
      <c r="A95" s="103" t="str">
        <f>IF(I95&lt;&gt;"",1+MAX($A$10:A94),"")</f>
        <v/>
      </c>
      <c r="B95" s="114"/>
      <c r="C95" s="114"/>
      <c r="D95" s="1"/>
      <c r="E95" s="110" t="s">
        <v>113</v>
      </c>
      <c r="F95" s="81"/>
      <c r="G95" s="72"/>
      <c r="H95" s="73"/>
      <c r="I95" s="79"/>
      <c r="J95" s="78"/>
      <c r="K95" s="78"/>
      <c r="L95" s="75"/>
      <c r="M95" s="75"/>
      <c r="N95" s="76"/>
      <c r="O95" s="77"/>
      <c r="P95" s="84"/>
    </row>
    <row r="96" spans="1:16" s="85" customFormat="1" x14ac:dyDescent="0.2">
      <c r="A96" s="103">
        <f>IF(I96&lt;&gt;"",1+MAX($A$10:A95),"")</f>
        <v>65</v>
      </c>
      <c r="B96" s="114"/>
      <c r="C96" s="114"/>
      <c r="D96" s="69"/>
      <c r="E96" s="99" t="s">
        <v>114</v>
      </c>
      <c r="F96" s="79">
        <v>86.69</v>
      </c>
      <c r="G96" s="72">
        <v>0.05</v>
      </c>
      <c r="H96" s="73">
        <f t="shared" ref="H96:H97" si="42">CEILING(F96*(1+G96),1)</f>
        <v>92</v>
      </c>
      <c r="I96" s="74" t="s">
        <v>39</v>
      </c>
      <c r="J96" s="78">
        <v>10.199999999999999</v>
      </c>
      <c r="K96" s="78">
        <f t="shared" ref="K96:K97" si="43">J96*H96</f>
        <v>938.4</v>
      </c>
      <c r="L96" s="75">
        <v>24.3</v>
      </c>
      <c r="M96" s="75">
        <f t="shared" ref="M96:M97" si="44">L96*H96</f>
        <v>2235.6</v>
      </c>
      <c r="N96" s="76">
        <f t="shared" ref="N96:N97" si="45">(J96+L96)*H96</f>
        <v>3174</v>
      </c>
      <c r="O96" s="77"/>
      <c r="P96" s="84"/>
    </row>
    <row r="97" spans="1:16" s="85" customFormat="1" x14ac:dyDescent="0.2">
      <c r="A97" s="103">
        <f>IF(I97&lt;&gt;"",1+MAX($A$10:A96),"")</f>
        <v>66</v>
      </c>
      <c r="B97" s="114"/>
      <c r="C97" s="114"/>
      <c r="D97" s="69"/>
      <c r="E97" s="99" t="s">
        <v>115</v>
      </c>
      <c r="F97" s="79">
        <v>200.16</v>
      </c>
      <c r="G97" s="72">
        <v>0.05</v>
      </c>
      <c r="H97" s="73">
        <f t="shared" si="42"/>
        <v>211</v>
      </c>
      <c r="I97" s="74" t="s">
        <v>39</v>
      </c>
      <c r="J97" s="78">
        <v>8.9</v>
      </c>
      <c r="K97" s="78">
        <f t="shared" si="43"/>
        <v>1877.9</v>
      </c>
      <c r="L97" s="75">
        <v>18.7</v>
      </c>
      <c r="M97" s="75">
        <f t="shared" si="44"/>
        <v>3945.7</v>
      </c>
      <c r="N97" s="76">
        <f t="shared" si="45"/>
        <v>5823.6</v>
      </c>
      <c r="O97" s="77"/>
      <c r="P97" s="84"/>
    </row>
    <row r="98" spans="1:16" s="85" customFormat="1" x14ac:dyDescent="0.2">
      <c r="A98" s="103" t="str">
        <f>IF(I98&lt;&gt;"",1+MAX($A$10:A97),"")</f>
        <v/>
      </c>
      <c r="B98" s="114"/>
      <c r="C98" s="114"/>
      <c r="D98" s="1"/>
      <c r="E98" s="111"/>
      <c r="F98" s="81"/>
      <c r="G98" s="72"/>
      <c r="H98" s="73"/>
      <c r="I98" s="79"/>
      <c r="J98" s="78"/>
      <c r="K98" s="78"/>
      <c r="L98" s="75"/>
      <c r="M98" s="75"/>
      <c r="N98" s="76"/>
      <c r="O98" s="77"/>
      <c r="P98" s="84"/>
    </row>
    <row r="99" spans="1:16" s="85" customFormat="1" x14ac:dyDescent="0.2">
      <c r="A99" s="103" t="str">
        <f>IF(I99&lt;&gt;"",1+MAX($A$10:A98),"")</f>
        <v/>
      </c>
      <c r="B99" s="114"/>
      <c r="C99" s="114"/>
      <c r="D99" s="1"/>
      <c r="E99" s="110" t="s">
        <v>116</v>
      </c>
      <c r="F99" s="81"/>
      <c r="G99" s="72"/>
      <c r="H99" s="73"/>
      <c r="I99" s="79"/>
      <c r="J99" s="78"/>
      <c r="K99" s="78"/>
      <c r="L99" s="75"/>
      <c r="M99" s="75"/>
      <c r="N99" s="76"/>
      <c r="O99" s="77"/>
      <c r="P99" s="84"/>
    </row>
    <row r="100" spans="1:16" s="85" customFormat="1" x14ac:dyDescent="0.2">
      <c r="A100" s="103">
        <f>IF(I100&lt;&gt;"",1+MAX($A$10:A99),"")</f>
        <v>67</v>
      </c>
      <c r="B100" s="115"/>
      <c r="C100" s="115"/>
      <c r="D100" s="69"/>
      <c r="E100" s="99" t="s">
        <v>117</v>
      </c>
      <c r="F100" s="79">
        <v>1</v>
      </c>
      <c r="G100" s="72">
        <v>0</v>
      </c>
      <c r="H100" s="73">
        <f t="shared" ref="H100" si="46">CEILING(F100*(1+G100),1)</f>
        <v>1</v>
      </c>
      <c r="I100" s="74" t="s">
        <v>37</v>
      </c>
      <c r="J100" s="78">
        <v>1760</v>
      </c>
      <c r="K100" s="78">
        <f t="shared" ref="K100" si="47">J100*H100</f>
        <v>1760</v>
      </c>
      <c r="L100" s="75">
        <v>3870</v>
      </c>
      <c r="M100" s="75">
        <f t="shared" ref="M100" si="48">L100*H100</f>
        <v>3870</v>
      </c>
      <c r="N100" s="76">
        <f t="shared" ref="N100" si="49">(J100+L100)*H100</f>
        <v>5630</v>
      </c>
      <c r="O100" s="77"/>
      <c r="P100" s="84"/>
    </row>
    <row r="101" spans="1:16" x14ac:dyDescent="0.2">
      <c r="A101" s="71" t="str">
        <f>IF(I101&lt;&gt;"",1+MAX($A$10:A100),"")</f>
        <v/>
      </c>
      <c r="B101" s="101"/>
      <c r="C101" s="101"/>
      <c r="D101" s="93"/>
      <c r="E101" s="92"/>
      <c r="F101" s="88"/>
      <c r="G101" s="89"/>
      <c r="H101" s="90"/>
      <c r="I101" s="91"/>
      <c r="J101" s="94"/>
      <c r="K101" s="94"/>
      <c r="L101" s="94"/>
      <c r="M101" s="94"/>
      <c r="N101" s="95"/>
      <c r="O101" s="96"/>
    </row>
    <row r="102" spans="1:16" ht="16.5" thickBot="1" x14ac:dyDescent="0.25">
      <c r="A102" s="122" t="s">
        <v>5</v>
      </c>
      <c r="B102" s="123"/>
      <c r="C102" s="47"/>
      <c r="D102" s="17"/>
      <c r="E102" s="9"/>
      <c r="F102" s="46"/>
      <c r="G102" s="46"/>
      <c r="H102" s="46"/>
      <c r="I102" s="123" t="s">
        <v>44</v>
      </c>
      <c r="J102" s="123"/>
      <c r="K102" s="49">
        <f>SUM(K10:K101)</f>
        <v>38620.360000000015</v>
      </c>
      <c r="L102" s="48" t="s">
        <v>43</v>
      </c>
      <c r="M102" s="49">
        <f>SUM(M10:M101)</f>
        <v>111511.90000000002</v>
      </c>
      <c r="N102" s="49">
        <f>SUM(N10:N101)</f>
        <v>150132.26000000004</v>
      </c>
      <c r="O102" s="49">
        <f>SUM(O10:O101)</f>
        <v>150132.26000000004</v>
      </c>
    </row>
    <row r="103" spans="1:16" ht="17.25" thickTop="1" thickBot="1" x14ac:dyDescent="0.25">
      <c r="A103" s="120" t="s">
        <v>9</v>
      </c>
      <c r="B103" s="121"/>
      <c r="C103" s="47"/>
      <c r="D103" s="17"/>
      <c r="E103" s="9"/>
      <c r="F103" s="46"/>
      <c r="G103" s="46"/>
      <c r="H103" s="46"/>
      <c r="I103" s="47"/>
      <c r="J103" s="50">
        <v>0</v>
      </c>
      <c r="K103" s="50"/>
      <c r="L103" s="50"/>
      <c r="M103" s="50"/>
      <c r="N103" s="51">
        <f>J103*N102</f>
        <v>0</v>
      </c>
      <c r="O103" s="52">
        <f>J103*O102</f>
        <v>0</v>
      </c>
    </row>
    <row r="104" spans="1:16" ht="17.25" thickTop="1" thickBot="1" x14ac:dyDescent="0.25">
      <c r="A104" s="120" t="s">
        <v>8</v>
      </c>
      <c r="B104" s="121"/>
      <c r="C104" s="47"/>
      <c r="D104" s="17"/>
      <c r="E104" s="9"/>
      <c r="F104" s="46"/>
      <c r="G104" s="46"/>
      <c r="H104" s="46"/>
      <c r="I104" s="47"/>
      <c r="J104" s="50">
        <v>0.25</v>
      </c>
      <c r="K104" s="50"/>
      <c r="L104" s="50"/>
      <c r="M104" s="50"/>
      <c r="N104" s="51">
        <f>J104*N102</f>
        <v>37533.06500000001</v>
      </c>
      <c r="O104" s="52">
        <f>J104*O102</f>
        <v>37533.06500000001</v>
      </c>
    </row>
    <row r="105" spans="1:16" ht="16.5" thickTop="1" x14ac:dyDescent="0.2">
      <c r="A105" s="116" t="s">
        <v>6</v>
      </c>
      <c r="B105" s="117"/>
      <c r="C105" s="54"/>
      <c r="D105" s="18"/>
      <c r="E105" s="10"/>
      <c r="F105" s="53"/>
      <c r="G105" s="53"/>
      <c r="H105" s="53"/>
      <c r="I105" s="54"/>
      <c r="J105" s="55"/>
      <c r="K105" s="55"/>
      <c r="L105" s="55"/>
      <c r="M105" s="55"/>
      <c r="N105" s="56">
        <f>SUM(N102:N104)</f>
        <v>187665.32500000004</v>
      </c>
      <c r="O105" s="57">
        <f>SUM(O102:O104)</f>
        <v>187665.32500000004</v>
      </c>
    </row>
    <row r="106" spans="1:16" x14ac:dyDescent="0.2">
      <c r="A106" s="67"/>
      <c r="B106" s="23"/>
      <c r="C106" s="23"/>
      <c r="D106" s="5"/>
      <c r="E106" s="4"/>
      <c r="F106" s="29"/>
      <c r="G106" s="29"/>
      <c r="H106" s="29"/>
      <c r="I106" s="23"/>
      <c r="J106" s="30"/>
      <c r="K106" s="30"/>
      <c r="L106" s="30"/>
      <c r="M106" s="30"/>
      <c r="N106" s="31"/>
      <c r="O106" s="32"/>
    </row>
    <row r="107" spans="1:16" x14ac:dyDescent="0.2">
      <c r="A107" s="67"/>
      <c r="B107" s="23"/>
      <c r="C107" s="23"/>
      <c r="D107" s="5"/>
      <c r="E107" s="6"/>
      <c r="F107" s="28"/>
      <c r="G107" s="58"/>
      <c r="N107" s="58"/>
      <c r="O107" s="58"/>
    </row>
    <row r="108" spans="1:16" x14ac:dyDescent="0.2">
      <c r="A108" s="67"/>
      <c r="B108" s="23"/>
      <c r="C108" s="23"/>
      <c r="D108" s="5"/>
      <c r="E108" s="6"/>
      <c r="F108" s="28"/>
      <c r="G108" s="58"/>
      <c r="N108" s="58"/>
      <c r="O108" s="58"/>
    </row>
    <row r="109" spans="1:16" x14ac:dyDescent="0.2">
      <c r="A109" s="67"/>
      <c r="B109" s="23"/>
      <c r="C109" s="23"/>
      <c r="D109" s="5"/>
      <c r="E109" s="6"/>
      <c r="F109" s="28"/>
      <c r="G109" s="58"/>
      <c r="N109" s="58"/>
      <c r="O109" s="58"/>
    </row>
    <row r="110" spans="1:16" x14ac:dyDescent="0.2">
      <c r="A110" s="67"/>
      <c r="B110" s="23"/>
      <c r="C110" s="23"/>
      <c r="D110" s="5"/>
      <c r="E110" s="6"/>
      <c r="F110" s="28"/>
      <c r="G110" s="58"/>
      <c r="N110" s="58"/>
      <c r="O110" s="58"/>
    </row>
    <row r="111" spans="1:16" x14ac:dyDescent="0.2">
      <c r="A111" s="67"/>
      <c r="B111" s="23"/>
      <c r="C111" s="23"/>
      <c r="D111" s="5"/>
      <c r="E111" s="4"/>
      <c r="F111" s="28"/>
      <c r="N111" s="58"/>
      <c r="O111" s="58"/>
    </row>
    <row r="112" spans="1:16" x14ac:dyDescent="0.2">
      <c r="A112" s="67"/>
      <c r="B112" s="23"/>
      <c r="C112" s="23"/>
      <c r="D112" s="5"/>
      <c r="E112" s="4"/>
      <c r="F112" s="28"/>
      <c r="G112" s="58"/>
      <c r="H112" s="29"/>
      <c r="I112" s="23"/>
      <c r="J112" s="58"/>
      <c r="K112" s="58"/>
      <c r="L112" s="58"/>
      <c r="M112" s="58"/>
      <c r="N112" s="58"/>
      <c r="O112" s="58"/>
    </row>
    <row r="113" spans="1:15" x14ac:dyDescent="0.2">
      <c r="A113" s="68"/>
      <c r="B113" s="27"/>
      <c r="C113" s="27"/>
      <c r="D113" s="16"/>
      <c r="E113" s="4"/>
      <c r="F113" s="28"/>
      <c r="G113" s="58"/>
      <c r="H113" s="29"/>
      <c r="I113" s="23"/>
      <c r="J113" s="58"/>
      <c r="K113" s="58"/>
      <c r="L113" s="58"/>
      <c r="M113" s="58"/>
      <c r="N113" s="58"/>
      <c r="O113" s="58"/>
    </row>
    <row r="114" spans="1:15" x14ac:dyDescent="0.2">
      <c r="A114" s="23"/>
      <c r="B114" s="23"/>
      <c r="C114" s="23"/>
      <c r="D114" s="5"/>
      <c r="E114" s="4"/>
      <c r="F114" s="28"/>
      <c r="G114" s="58"/>
      <c r="H114" s="29"/>
      <c r="I114" s="23"/>
      <c r="J114" s="58"/>
      <c r="K114" s="58"/>
      <c r="L114" s="58"/>
      <c r="M114" s="58"/>
      <c r="N114" s="58"/>
      <c r="O114" s="58"/>
    </row>
    <row r="115" spans="1:15" x14ac:dyDescent="0.2">
      <c r="F115" s="63"/>
      <c r="J115" s="58"/>
      <c r="K115" s="58"/>
      <c r="L115" s="58"/>
      <c r="M115" s="58"/>
      <c r="N115" s="58"/>
      <c r="O115" s="58"/>
    </row>
    <row r="116" spans="1:15" x14ac:dyDescent="0.2">
      <c r="F116" s="63"/>
      <c r="J116" s="58"/>
      <c r="K116" s="58"/>
      <c r="L116" s="58"/>
      <c r="M116" s="58"/>
      <c r="N116" s="58"/>
      <c r="O116" s="58"/>
    </row>
  </sheetData>
  <mergeCells count="9">
    <mergeCell ref="B25:B27"/>
    <mergeCell ref="B28:B100"/>
    <mergeCell ref="C28:C100"/>
    <mergeCell ref="A105:B105"/>
    <mergeCell ref="A2:O2"/>
    <mergeCell ref="A104:B104"/>
    <mergeCell ref="A102:B102"/>
    <mergeCell ref="A103:B103"/>
    <mergeCell ref="I102:J102"/>
  </mergeCells>
  <printOptions horizontalCentered="1"/>
  <pageMargins left="0.43307086614173201" right="0.43307086614173201" top="0.39370078740157499" bottom="0.39370078740157499" header="0.196850393700787" footer="0.196850393700787"/>
  <pageSetup paperSize="9" scale="42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2020-08-26T15:56:41Z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