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/>
  </bookViews>
  <sheets>
    <sheet name="DETAIL" sheetId="11" r:id="rId1"/>
  </sheets>
  <definedNames>
    <definedName name="_xlnm._FilterDatabase" localSheetId="0" hidden="1">DETAIL!$A$9:$O$95</definedName>
    <definedName name="_xlnm.Print_Area" localSheetId="0">DETAIL!$A$1:$O$96</definedName>
    <definedName name="_xlnm.Print_Titles" localSheetId="0">DETAIL!$9:$9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11" l="1"/>
  <c r="A21" i="11"/>
  <c r="A22" i="11"/>
  <c r="A23" i="11"/>
  <c r="A24" i="11"/>
  <c r="A36" i="11"/>
  <c r="A37" i="11"/>
  <c r="A38" i="11"/>
  <c r="A55" i="11"/>
  <c r="A56" i="11"/>
  <c r="A57" i="11"/>
  <c r="A62" i="11"/>
  <c r="A78" i="11"/>
  <c r="A80" i="11"/>
  <c r="A82" i="11"/>
  <c r="A91" i="11"/>
  <c r="H90" i="11" l="1"/>
  <c r="N90" i="11" s="1"/>
  <c r="H89" i="11"/>
  <c r="M89" i="11" s="1"/>
  <c r="H88" i="11"/>
  <c r="M88" i="11" s="1"/>
  <c r="H87" i="11"/>
  <c r="M87" i="11" s="1"/>
  <c r="H86" i="11"/>
  <c r="M86" i="11" s="1"/>
  <c r="H85" i="11"/>
  <c r="M85" i="11" s="1"/>
  <c r="H84" i="11"/>
  <c r="M84" i="11" s="1"/>
  <c r="H83" i="11"/>
  <c r="M83" i="11" s="1"/>
  <c r="H81" i="11"/>
  <c r="M81" i="11" s="1"/>
  <c r="H79" i="11"/>
  <c r="M79" i="11" s="1"/>
  <c r="H77" i="11"/>
  <c r="M77" i="11" s="1"/>
  <c r="H76" i="11"/>
  <c r="M76" i="11" s="1"/>
  <c r="H75" i="11"/>
  <c r="M75" i="11" s="1"/>
  <c r="H74" i="11"/>
  <c r="M74" i="11" s="1"/>
  <c r="H73" i="11"/>
  <c r="M73" i="11" s="1"/>
  <c r="H72" i="11"/>
  <c r="M72" i="11" s="1"/>
  <c r="H71" i="11"/>
  <c r="M71" i="11" s="1"/>
  <c r="H70" i="11"/>
  <c r="M70" i="11" s="1"/>
  <c r="H69" i="11"/>
  <c r="M69" i="11" s="1"/>
  <c r="H68" i="11"/>
  <c r="M68" i="11" s="1"/>
  <c r="H67" i="11"/>
  <c r="M67" i="11" s="1"/>
  <c r="H66" i="11"/>
  <c r="M66" i="11" s="1"/>
  <c r="H65" i="11"/>
  <c r="M65" i="11" s="1"/>
  <c r="H64" i="11"/>
  <c r="M64" i="11" s="1"/>
  <c r="H63" i="11"/>
  <c r="M63" i="11" s="1"/>
  <c r="H61" i="11"/>
  <c r="M61" i="11" s="1"/>
  <c r="H60" i="11"/>
  <c r="M60" i="11" s="1"/>
  <c r="H59" i="11"/>
  <c r="M59" i="11" s="1"/>
  <c r="H58" i="11"/>
  <c r="M58" i="11" s="1"/>
  <c r="H54" i="11"/>
  <c r="H53" i="11"/>
  <c r="M53" i="11" s="1"/>
  <c r="H52" i="11"/>
  <c r="M52" i="11" s="1"/>
  <c r="H51" i="11"/>
  <c r="M51" i="11" s="1"/>
  <c r="H50" i="11"/>
  <c r="M50" i="11" s="1"/>
  <c r="H49" i="11"/>
  <c r="M49" i="11" s="1"/>
  <c r="H48" i="11"/>
  <c r="M48" i="11" s="1"/>
  <c r="H47" i="11"/>
  <c r="M47" i="11" s="1"/>
  <c r="H46" i="11"/>
  <c r="M46" i="11" s="1"/>
  <c r="H45" i="11"/>
  <c r="M45" i="11" s="1"/>
  <c r="H44" i="11"/>
  <c r="K44" i="11" s="1"/>
  <c r="H43" i="11"/>
  <c r="M43" i="11" s="1"/>
  <c r="H42" i="11"/>
  <c r="H41" i="11"/>
  <c r="M41" i="11" s="1"/>
  <c r="H40" i="11"/>
  <c r="H39" i="11"/>
  <c r="M39" i="11" s="1"/>
  <c r="H35" i="11"/>
  <c r="N35" i="11" s="1"/>
  <c r="H34" i="11"/>
  <c r="M34" i="11" s="1"/>
  <c r="H33" i="11"/>
  <c r="N33" i="11" s="1"/>
  <c r="H32" i="11"/>
  <c r="M32" i="11" s="1"/>
  <c r="H31" i="11"/>
  <c r="N31" i="11" s="1"/>
  <c r="H30" i="11"/>
  <c r="M30" i="11" s="1"/>
  <c r="H29" i="11"/>
  <c r="N29" i="11" s="1"/>
  <c r="H28" i="11"/>
  <c r="M28" i="11" s="1"/>
  <c r="H27" i="11"/>
  <c r="H26" i="11"/>
  <c r="H25" i="11"/>
  <c r="N25" i="11" s="1"/>
  <c r="N27" i="11" l="1"/>
  <c r="K27" i="11"/>
  <c r="N40" i="11"/>
  <c r="K40" i="11"/>
  <c r="M54" i="11"/>
  <c r="K54" i="11"/>
  <c r="M26" i="11"/>
  <c r="K26" i="11"/>
  <c r="K67" i="11"/>
  <c r="K47" i="11"/>
  <c r="K86" i="11"/>
  <c r="K58" i="11"/>
  <c r="K75" i="11"/>
  <c r="K51" i="11"/>
  <c r="K63" i="11"/>
  <c r="K81" i="11"/>
  <c r="K43" i="11"/>
  <c r="K71" i="11"/>
  <c r="K45" i="11"/>
  <c r="K49" i="11"/>
  <c r="K53" i="11"/>
  <c r="K60" i="11"/>
  <c r="K65" i="11"/>
  <c r="K69" i="11"/>
  <c r="K73" i="11"/>
  <c r="K77" i="11"/>
  <c r="K84" i="11"/>
  <c r="N26" i="11"/>
  <c r="N28" i="11"/>
  <c r="N30" i="11"/>
  <c r="N32" i="11"/>
  <c r="N34" i="11"/>
  <c r="N39" i="11"/>
  <c r="K28" i="11"/>
  <c r="K30" i="11"/>
  <c r="K32" i="11"/>
  <c r="K34" i="11"/>
  <c r="K39" i="11"/>
  <c r="K41" i="11"/>
  <c r="N43" i="11"/>
  <c r="N45" i="11"/>
  <c r="N47" i="11"/>
  <c r="N49" i="11"/>
  <c r="N51" i="11"/>
  <c r="N53" i="11"/>
  <c r="N58" i="11"/>
  <c r="N60" i="11"/>
  <c r="N63" i="11"/>
  <c r="N65" i="11"/>
  <c r="N67" i="11"/>
  <c r="N69" i="11"/>
  <c r="N71" i="11"/>
  <c r="N73" i="11"/>
  <c r="N75" i="11"/>
  <c r="N77" i="11"/>
  <c r="N81" i="11"/>
  <c r="N84" i="11"/>
  <c r="K88" i="11"/>
  <c r="N86" i="11"/>
  <c r="N88" i="11"/>
  <c r="M25" i="11"/>
  <c r="M27" i="11"/>
  <c r="M29" i="11"/>
  <c r="M31" i="11"/>
  <c r="M33" i="11"/>
  <c r="M35" i="11"/>
  <c r="M40" i="11"/>
  <c r="N42" i="11"/>
  <c r="K42" i="11"/>
  <c r="N44" i="11"/>
  <c r="K25" i="11"/>
  <c r="K29" i="11"/>
  <c r="K31" i="11"/>
  <c r="K33" i="11"/>
  <c r="K35" i="11"/>
  <c r="N41" i="11"/>
  <c r="M42" i="11"/>
  <c r="M44" i="11"/>
  <c r="K46" i="11"/>
  <c r="N46" i="11"/>
  <c r="K48" i="11"/>
  <c r="N48" i="11"/>
  <c r="K50" i="11"/>
  <c r="N50" i="11"/>
  <c r="K52" i="11"/>
  <c r="N52" i="11"/>
  <c r="N54" i="11"/>
  <c r="K59" i="11"/>
  <c r="N59" i="11"/>
  <c r="K61" i="11"/>
  <c r="N61" i="11"/>
  <c r="K64" i="11"/>
  <c r="N64" i="11"/>
  <c r="K66" i="11"/>
  <c r="N66" i="11"/>
  <c r="K68" i="11"/>
  <c r="N68" i="11"/>
  <c r="K70" i="11"/>
  <c r="N70" i="11"/>
  <c r="K72" i="11"/>
  <c r="N72" i="11"/>
  <c r="K74" i="11"/>
  <c r="N74" i="11"/>
  <c r="K76" i="11"/>
  <c r="N76" i="11"/>
  <c r="K79" i="11"/>
  <c r="N79" i="11"/>
  <c r="K83" i="11"/>
  <c r="N83" i="11"/>
  <c r="K85" i="11"/>
  <c r="N85" i="11"/>
  <c r="K87" i="11"/>
  <c r="N87" i="11"/>
  <c r="K89" i="11"/>
  <c r="N89" i="11"/>
  <c r="M90" i="11"/>
  <c r="K90" i="11"/>
  <c r="O21" i="11" l="1"/>
  <c r="N12" i="11" l="1"/>
  <c r="N13" i="11" l="1"/>
  <c r="N14" i="11"/>
  <c r="N15" i="11"/>
  <c r="N16" i="11"/>
  <c r="N17" i="11"/>
  <c r="N18" i="11"/>
  <c r="N19" i="11"/>
  <c r="O10" i="11" l="1"/>
  <c r="O92" i="11" s="1"/>
  <c r="H14" i="11"/>
  <c r="H15" i="11"/>
  <c r="H16" i="11"/>
  <c r="H17" i="11"/>
  <c r="H18" i="11"/>
  <c r="H19" i="11"/>
  <c r="K92" i="11" l="1"/>
  <c r="M92" i="11"/>
  <c r="O93" i="11"/>
  <c r="N92" i="11"/>
  <c r="N5" i="11" s="1"/>
  <c r="H13" i="11"/>
  <c r="H12" i="11"/>
  <c r="A12" i="11"/>
  <c r="A13" i="11" l="1"/>
  <c r="A14" i="11" l="1"/>
  <c r="N93" i="11"/>
  <c r="N94" i="11"/>
  <c r="A15" i="11" l="1"/>
  <c r="N95" i="11"/>
  <c r="A16" i="11" l="1"/>
  <c r="A17" i="11" l="1"/>
  <c r="O94" i="11"/>
  <c r="N6" i="11" s="1"/>
  <c r="N7" i="11" s="1"/>
  <c r="A18" i="11" l="1"/>
  <c r="O95" i="11"/>
  <c r="A19" i="11" l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8" i="11" s="1"/>
  <c r="A59" i="11" s="1"/>
  <c r="A60" i="11" s="1"/>
  <c r="A61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9" i="11" s="1"/>
  <c r="A81" i="11" s="1"/>
  <c r="A83" i="11" s="1"/>
  <c r="A84" i="11" s="1"/>
  <c r="A85" i="11" s="1"/>
  <c r="A86" i="11" s="1"/>
  <c r="A87" i="11" s="1"/>
  <c r="A88" i="11" s="1"/>
  <c r="A89" i="11" s="1"/>
  <c r="A90" i="11" s="1"/>
</calcChain>
</file>

<file path=xl/sharedStrings.xml><?xml version="1.0" encoding="utf-8"?>
<sst xmlns="http://schemas.openxmlformats.org/spreadsheetml/2006/main" count="193" uniqueCount="109">
  <si>
    <t>UNIT</t>
  </si>
  <si>
    <t>DESCRIPTION</t>
  </si>
  <si>
    <t>TRADE COST</t>
  </si>
  <si>
    <t>ITEM #</t>
  </si>
  <si>
    <t>QTY.</t>
  </si>
  <si>
    <t>SUB TOTAL</t>
  </si>
  <si>
    <t>TOTAL BASE BID</t>
  </si>
  <si>
    <t>ITEM COST</t>
  </si>
  <si>
    <t>OVERHEAD AND PROFIT</t>
  </si>
  <si>
    <t>INSURANCE</t>
  </si>
  <si>
    <t xml:space="preserve"> </t>
  </si>
  <si>
    <t>GENERAL</t>
  </si>
  <si>
    <t>Permit</t>
  </si>
  <si>
    <t>Supervision</t>
  </si>
  <si>
    <t>Estimate of Materials and Cost of Construction</t>
  </si>
  <si>
    <t>Summary</t>
  </si>
  <si>
    <t>Amount</t>
  </si>
  <si>
    <t>Subtotal</t>
  </si>
  <si>
    <t>Profit/Overhead</t>
  </si>
  <si>
    <t>Total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</si>
  <si>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</si>
  <si>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</si>
  <si>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</si>
  <si>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</si>
  <si>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</si>
  <si>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</si>
  <si>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</si>
  <si>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Final Cleanup</t>
  </si>
  <si>
    <t>Mobilization Cost</t>
  </si>
  <si>
    <t>Project Overheads</t>
  </si>
  <si>
    <t>Bonds</t>
  </si>
  <si>
    <t>Fees (Architect &amp; Engineer)</t>
  </si>
  <si>
    <t>Temporary Control &amp; Facilities</t>
  </si>
  <si>
    <t>-</t>
  </si>
  <si>
    <t>UNIT LABOR COST</t>
  </si>
  <si>
    <t>UNIT MATERIAL COST</t>
  </si>
  <si>
    <t>DETAIL</t>
  </si>
  <si>
    <t>EA</t>
  </si>
  <si>
    <t>LS</t>
  </si>
  <si>
    <t>LF</t>
  </si>
  <si>
    <t>DIV-01</t>
  </si>
  <si>
    <t>TOTAL MATERIAL COST</t>
  </si>
  <si>
    <t>TOTAL LABOR COST</t>
  </si>
  <si>
    <t>Total Mat. Cost =</t>
  </si>
  <si>
    <t>Total Lab. Cost =</t>
  </si>
  <si>
    <t>CITY OF PEARLAND, SURFACE WATER TREATMENT PLANT-PACKAGE 3</t>
  </si>
  <si>
    <t>3720 COUNTRY ROAD 48, ROSHARON, TX 77583</t>
  </si>
  <si>
    <t>IPL-101
IPL-102
IPL-111
IPL-112
IPL-501
IPL-502
IFP-111
IFP-112
IFP-501</t>
  </si>
  <si>
    <t>DIV-23</t>
  </si>
  <si>
    <t>MECHANICAL</t>
  </si>
  <si>
    <t>10" Ceiling supply diffuser (A)
-Titus
-TDC</t>
  </si>
  <si>
    <t>8" Ceiling supply diffuser (A)
-Titus
-TDC</t>
  </si>
  <si>
    <t>6" Ceiling supply diffuser (A)
-Titus
-TDC</t>
  </si>
  <si>
    <t>8" Ceiling return grille (B)
-Titus
-PAR</t>
  </si>
  <si>
    <t>6" Ceiling return grille (B)
-Titus
-PAR</t>
  </si>
  <si>
    <t>18x6 Sidewall supply diffuser (C)
-Titus
-272</t>
  </si>
  <si>
    <t>6x6 Sidewall supply diffuser (C)
-Titus
-272</t>
  </si>
  <si>
    <t>12x6 Sidewall supply diffuser (C)
-Titus
-272</t>
  </si>
  <si>
    <t>22x10 Sidewall supply diffuser (C)
-Titus
-272</t>
  </si>
  <si>
    <t>22 x10 Sidewall return grille (D)
-Titus
-350</t>
  </si>
  <si>
    <t>38x20 Sidewall return grille (D)
-Titus
-350</t>
  </si>
  <si>
    <t>SA-Submittal
-Vibro-Acoustics
-RED-UHV-L25375</t>
  </si>
  <si>
    <t>RA-Submittal
-Vibro-Acoustics
-RED-UHV-L25375</t>
  </si>
  <si>
    <t>50 CFM VAV-1
-Titus
-DESV</t>
  </si>
  <si>
    <t>45 CFM VAV-2
-Titus
-DESV</t>
  </si>
  <si>
    <t>75 CFM FPB
-Titus
-DTFS</t>
  </si>
  <si>
    <t>50 CFM FPB
-Titus
-DTFS</t>
  </si>
  <si>
    <t>135 CFM FPB
-Titus
-DTFS</t>
  </si>
  <si>
    <t>12.5"x12.5" Gravity ventilator
-Greenheck
-GRSR-10</t>
  </si>
  <si>
    <t>Thermostat</t>
  </si>
  <si>
    <t>2640CFM Exhaust fan
-Cook
-180R17D</t>
  </si>
  <si>
    <t>700 CFM Exhaust fan
-Cook
-150RH15D</t>
  </si>
  <si>
    <t>390CFM Kitchen exhaust fan
-GE
-PVX7300SJSS</t>
  </si>
  <si>
    <t>RTU-Multipurpose
-Aaon
RN25</t>
  </si>
  <si>
    <t>RTU-Switchgear
-Aaon
-RN20</t>
  </si>
  <si>
    <t>48000 BTU/h FCU-1</t>
  </si>
  <si>
    <t>48000 BTU/h ACCU-1</t>
  </si>
  <si>
    <t>6x6 Duct</t>
  </si>
  <si>
    <t>8x8 Duct</t>
  </si>
  <si>
    <t>8X10 Duct</t>
  </si>
  <si>
    <t>12x10 Duct</t>
  </si>
  <si>
    <t>14X14 Duct</t>
  </si>
  <si>
    <t>16x12 Duct</t>
  </si>
  <si>
    <t>16x16 Duct</t>
  </si>
  <si>
    <t>20x10 Duct</t>
  </si>
  <si>
    <t>22x10 Duct</t>
  </si>
  <si>
    <t>24x12 Duct</t>
  </si>
  <si>
    <t>36x12 Duct</t>
  </si>
  <si>
    <t>36x20 Duct</t>
  </si>
  <si>
    <t>36x22 Duct</t>
  </si>
  <si>
    <t>38x20 Duct</t>
  </si>
  <si>
    <t>24x24 Duct</t>
  </si>
  <si>
    <t>1" Condensate Pipe</t>
  </si>
  <si>
    <t>Refrigerant pipe</t>
  </si>
  <si>
    <t>Double side transition</t>
  </si>
  <si>
    <t>One side transition</t>
  </si>
  <si>
    <t>Flow Switch</t>
  </si>
  <si>
    <t>Drain valve</t>
  </si>
  <si>
    <t>Pressure gauge</t>
  </si>
  <si>
    <t>Water motor</t>
  </si>
  <si>
    <t>Check valve</t>
  </si>
  <si>
    <t>Air compressor</t>
  </si>
  <si>
    <t>Mechanical Grills and Diffusers</t>
  </si>
  <si>
    <t>Ductwork</t>
  </si>
  <si>
    <t>Mechanical Equipment</t>
  </si>
  <si>
    <t>6" Dia. Duct</t>
  </si>
  <si>
    <t>8" Dia. Duct</t>
  </si>
  <si>
    <t>10"Dia. Duct</t>
  </si>
  <si>
    <t>14"Dia. 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</si>
</sst>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_);_(&quot;$&quot;* \(#,##0.0\);_(&quot;$&quot;* &quot;-&quot;??_);_(@_)"/>
    <numFmt numFmtId="168" formatCode="_-&quot;$&quot;* #,##0_-;\-&quot;$&quot;* #,##0_-;_-&quot;$&quot;* &quot;-&quot;??_-;_-@_-"/>
    <numFmt numFmtId="169" formatCode="_(* #,##0.00_);_(* \(#,##0.00\);_(* &quot;-&quot;_);_(@_)"/>
  </numFmts>
  <fonts count="4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8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2"/>
      </top>
      <bottom style="thin">
        <color indexed="64"/>
      </bottom>
      <diagonal/>
    </border>
    <border>
      <left/>
      <right/>
      <top style="double">
        <color indexed="62"/>
      </top>
      <bottom style="thin">
        <color indexed="64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4" fillId="0" borderId="0"/>
    <xf numFmtId="0" fontId="6" fillId="0" borderId="0"/>
    <xf numFmtId="43" fontId="24" fillId="0" borderId="0" applyFont="0" applyFill="0" applyBorder="0" applyAlignment="0" applyProtection="0"/>
    <xf numFmtId="0" fontId="25" fillId="0" borderId="0"/>
    <xf numFmtId="43" fontId="6" fillId="0" borderId="0" applyFont="0" applyFill="0" applyBorder="0" applyAlignment="0" applyProtection="0"/>
    <xf numFmtId="0" fontId="6" fillId="0" borderId="0"/>
    <xf numFmtId="44" fontId="25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2" fontId="26" fillId="0" borderId="0" xfId="0" applyNumberFormat="1" applyFont="1" applyAlignment="1">
      <alignment vertical="top" wrapText="1"/>
    </xf>
    <xf numFmtId="2" fontId="26" fillId="0" borderId="0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 vertical="top"/>
    </xf>
    <xf numFmtId="2" fontId="26" fillId="0" borderId="0" xfId="0" applyNumberFormat="1" applyFont="1" applyBorder="1" applyAlignment="1">
      <alignment vertical="top"/>
    </xf>
    <xf numFmtId="0" fontId="31" fillId="20" borderId="12" xfId="39" applyFont="1" applyBorder="1" applyAlignment="1">
      <alignment horizontal="center" vertical="top"/>
    </xf>
    <xf numFmtId="0" fontId="31" fillId="20" borderId="13" xfId="39" applyFont="1" applyBorder="1" applyAlignment="1">
      <alignment vertical="top"/>
    </xf>
    <xf numFmtId="0" fontId="30" fillId="0" borderId="9" xfId="41" applyFont="1" applyFill="1" applyBorder="1" applyAlignment="1">
      <alignment vertical="top"/>
    </xf>
    <xf numFmtId="0" fontId="30" fillId="0" borderId="19" xfId="41" applyFont="1" applyFill="1" applyBorder="1" applyAlignment="1">
      <alignment vertical="top"/>
    </xf>
    <xf numFmtId="41" fontId="26" fillId="0" borderId="0" xfId="45" applyNumberFormat="1" applyFont="1" applyFill="1" applyAlignment="1">
      <alignment vertical="center"/>
    </xf>
    <xf numFmtId="0" fontId="26" fillId="0" borderId="0" xfId="45" applyFont="1" applyFill="1" applyAlignment="1">
      <alignment vertical="center"/>
    </xf>
    <xf numFmtId="1" fontId="26" fillId="25" borderId="15" xfId="38" applyNumberFormat="1" applyFont="1" applyFill="1" applyBorder="1" applyAlignment="1">
      <alignment horizontal="center" vertical="top"/>
    </xf>
    <xf numFmtId="0" fontId="26" fillId="25" borderId="7" xfId="38" applyFont="1" applyFill="1" applyBorder="1" applyAlignment="1">
      <alignment horizontal="justify" vertical="top" wrapText="1"/>
    </xf>
    <xf numFmtId="0" fontId="33" fillId="0" borderId="0" xfId="0" applyFont="1"/>
    <xf numFmtId="0" fontId="26" fillId="0" borderId="0" xfId="0" applyFont="1" applyFill="1" applyBorder="1" applyAlignment="1">
      <alignment horizontal="center" vertical="top"/>
    </xf>
    <xf numFmtId="0" fontId="30" fillId="0" borderId="9" xfId="41" applyFont="1" applyFill="1" applyBorder="1" applyAlignment="1">
      <alignment horizontal="left" vertical="top"/>
    </xf>
    <xf numFmtId="0" fontId="30" fillId="0" borderId="19" xfId="41" applyFont="1" applyFill="1" applyBorder="1" applyAlignment="1">
      <alignment horizontal="left" vertical="top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0" fontId="32" fillId="24" borderId="11" xfId="34" applyFont="1" applyFill="1" applyBorder="1" applyAlignment="1" applyProtection="1">
      <alignment horizontal="center" vertical="center" wrapText="1"/>
    </xf>
    <xf numFmtId="2" fontId="32" fillId="24" borderId="11" xfId="34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1" fillId="20" borderId="12" xfId="39" applyFont="1" applyBorder="1" applyAlignment="1">
      <alignment horizontal="center" vertical="center"/>
    </xf>
    <xf numFmtId="1" fontId="26" fillId="25" borderId="15" xfId="38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vertical="center" wrapText="1"/>
    </xf>
    <xf numFmtId="2" fontId="26" fillId="0" borderId="0" xfId="0" applyNumberFormat="1" applyFont="1" applyBorder="1" applyAlignment="1">
      <alignment vertical="center" wrapText="1"/>
    </xf>
    <xf numFmtId="164" fontId="26" fillId="0" borderId="0" xfId="0" applyNumberFormat="1" applyFont="1" applyBorder="1" applyAlignment="1">
      <alignment vertical="center"/>
    </xf>
    <xf numFmtId="2" fontId="26" fillId="0" borderId="0" xfId="0" applyNumberFormat="1" applyFont="1" applyAlignment="1">
      <alignment vertical="center" wrapText="1"/>
    </xf>
    <xf numFmtId="0" fontId="35" fillId="0" borderId="21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68" fontId="36" fillId="0" borderId="0" xfId="0" applyNumberFormat="1" applyFont="1" applyAlignment="1">
      <alignment horizontal="center" vertical="center"/>
    </xf>
    <xf numFmtId="0" fontId="31" fillId="20" borderId="14" xfId="39" applyFont="1" applyBorder="1" applyAlignment="1">
      <alignment vertical="center"/>
    </xf>
    <xf numFmtId="42" fontId="31" fillId="20" borderId="11" xfId="39" applyNumberFormat="1" applyFont="1" applyBorder="1" applyAlignment="1">
      <alignment vertical="center"/>
    </xf>
    <xf numFmtId="9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right" vertical="center"/>
    </xf>
    <xf numFmtId="0" fontId="26" fillId="25" borderId="7" xfId="38" applyFont="1" applyFill="1" applyBorder="1" applyAlignment="1">
      <alignment horizontal="center" vertical="center"/>
    </xf>
    <xf numFmtId="167" fontId="26" fillId="25" borderId="7" xfId="38" applyNumberFormat="1" applyFont="1" applyFill="1" applyBorder="1" applyAlignment="1">
      <alignment vertical="center"/>
    </xf>
    <xf numFmtId="166" fontId="26" fillId="25" borderId="7" xfId="38" applyNumberFormat="1" applyFont="1" applyFill="1" applyBorder="1" applyAlignment="1" applyProtection="1">
      <alignment horizontal="left" vertical="center"/>
    </xf>
    <xf numFmtId="42" fontId="27" fillId="25" borderId="16" xfId="38" applyNumberFormat="1" applyFont="1" applyFill="1" applyBorder="1" applyAlignment="1" applyProtection="1">
      <alignment horizontal="left" vertical="center"/>
    </xf>
    <xf numFmtId="167" fontId="26" fillId="25" borderId="7" xfId="38" applyNumberFormat="1" applyFont="1" applyFill="1" applyBorder="1" applyAlignment="1">
      <alignment horizontal="right" vertical="center"/>
    </xf>
    <xf numFmtId="164" fontId="30" fillId="0" borderId="9" xfId="41" applyNumberFormat="1" applyFont="1" applyFill="1" applyBorder="1" applyAlignment="1" applyProtection="1">
      <alignment horizontal="center" vertical="center"/>
    </xf>
    <xf numFmtId="0" fontId="30" fillId="0" borderId="9" xfId="41" applyFont="1" applyFill="1" applyBorder="1" applyAlignment="1">
      <alignment horizontal="center" vertical="center"/>
    </xf>
    <xf numFmtId="0" fontId="30" fillId="0" borderId="9" xfId="41" applyFont="1" applyFill="1" applyBorder="1" applyAlignment="1">
      <alignment vertical="center"/>
    </xf>
    <xf numFmtId="42" fontId="30" fillId="0" borderId="18" xfId="41" applyNumberFormat="1" applyFont="1" applyFill="1" applyBorder="1" applyAlignment="1">
      <alignment vertical="center"/>
    </xf>
    <xf numFmtId="9" fontId="30" fillId="0" borderId="9" xfId="41" applyNumberFormat="1" applyFont="1" applyFill="1" applyBorder="1" applyAlignment="1">
      <alignment horizontal="center" vertical="center"/>
    </xf>
    <xf numFmtId="165" fontId="30" fillId="0" borderId="9" xfId="41" applyNumberFormat="1" applyFont="1" applyFill="1" applyBorder="1" applyAlignment="1">
      <alignment horizontal="left" vertical="center"/>
    </xf>
    <xf numFmtId="165" fontId="30" fillId="0" borderId="18" xfId="41" applyNumberFormat="1" applyFont="1" applyFill="1" applyBorder="1" applyAlignment="1">
      <alignment vertical="center"/>
    </xf>
    <xf numFmtId="164" fontId="30" fillId="0" borderId="19" xfId="41" applyNumberFormat="1" applyFont="1" applyFill="1" applyBorder="1" applyAlignment="1" applyProtection="1">
      <alignment horizontal="center" vertical="center"/>
    </xf>
    <xf numFmtId="0" fontId="30" fillId="0" borderId="19" xfId="41" applyFont="1" applyFill="1" applyBorder="1" applyAlignment="1">
      <alignment horizontal="center" vertical="center"/>
    </xf>
    <xf numFmtId="0" fontId="30" fillId="0" borderId="19" xfId="41" applyFont="1" applyFill="1" applyBorder="1" applyAlignment="1">
      <alignment vertical="center"/>
    </xf>
    <xf numFmtId="166" fontId="30" fillId="0" borderId="19" xfId="41" applyNumberFormat="1" applyFont="1" applyFill="1" applyBorder="1" applyAlignment="1">
      <alignment horizontal="left" vertical="center"/>
    </xf>
    <xf numFmtId="42" fontId="30" fillId="0" borderId="20" xfId="41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2" fontId="26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1" fontId="26" fillId="25" borderId="7" xfId="38" applyNumberFormat="1" applyFont="1" applyFill="1" applyBorder="1" applyAlignment="1">
      <alignment horizontal="center" vertical="center"/>
    </xf>
    <xf numFmtId="0" fontId="31" fillId="20" borderId="14" xfId="39" applyFont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" fontId="26" fillId="25" borderId="15" xfId="38" applyNumberFormat="1" applyFont="1" applyFill="1" applyBorder="1" applyAlignment="1">
      <alignment horizontal="center" vertical="top"/>
    </xf>
    <xf numFmtId="0" fontId="26" fillId="25" borderId="7" xfId="38" applyFont="1" applyFill="1" applyBorder="1" applyAlignment="1">
      <alignment horizontal="justify" vertical="top" wrapText="1"/>
    </xf>
    <xf numFmtId="1" fontId="26" fillId="25" borderId="15" xfId="38" applyNumberFormat="1" applyFont="1" applyFill="1" applyBorder="1" applyAlignment="1">
      <alignment horizontal="center" vertical="center"/>
    </xf>
    <xf numFmtId="9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right" vertical="center"/>
    </xf>
    <xf numFmtId="0" fontId="26" fillId="25" borderId="7" xfId="38" applyFont="1" applyFill="1" applyBorder="1" applyAlignment="1">
      <alignment horizontal="center" vertical="center"/>
    </xf>
    <xf numFmtId="167" fontId="26" fillId="25" borderId="7" xfId="38" applyNumberFormat="1" applyFont="1" applyFill="1" applyBorder="1" applyAlignment="1">
      <alignment vertical="center"/>
    </xf>
    <xf numFmtId="166" fontId="26" fillId="25" borderId="7" xfId="38" applyNumberFormat="1" applyFont="1" applyFill="1" applyBorder="1" applyAlignment="1" applyProtection="1">
      <alignment horizontal="left" vertical="center"/>
    </xf>
    <xf numFmtId="42" fontId="27" fillId="25" borderId="16" xfId="38" applyNumberFormat="1" applyFont="1" applyFill="1" applyBorder="1" applyAlignment="1" applyProtection="1">
      <alignment horizontal="left" vertical="center"/>
    </xf>
    <xf numFmtId="167" fontId="26" fillId="25" borderId="7" xfId="38" applyNumberFormat="1" applyFont="1" applyFill="1" applyBorder="1" applyAlignment="1">
      <alignment horizontal="right" vertical="center"/>
    </xf>
    <xf numFmtId="41" fontId="26" fillId="25" borderId="7" xfId="38" applyNumberFormat="1" applyFont="1" applyFill="1" applyBorder="1" applyAlignment="1">
      <alignment horizontal="center" vertical="center"/>
    </xf>
    <xf numFmtId="0" fontId="31" fillId="20" borderId="14" xfId="39" applyFont="1" applyBorder="1" applyAlignment="1">
      <alignment horizontal="center" vertical="center"/>
    </xf>
    <xf numFmtId="0" fontId="0" fillId="0" borderId="0" xfId="0"/>
    <xf numFmtId="0" fontId="31" fillId="20" borderId="12" xfId="39" applyFont="1" applyBorder="1" applyAlignment="1">
      <alignment horizontal="center" vertical="top"/>
    </xf>
    <xf numFmtId="0" fontId="31" fillId="20" borderId="13" xfId="39" applyFont="1" applyBorder="1" applyAlignment="1">
      <alignment vertical="top"/>
    </xf>
    <xf numFmtId="41" fontId="26" fillId="0" borderId="0" xfId="45" applyNumberFormat="1" applyFont="1" applyFill="1" applyAlignment="1">
      <alignment vertical="center"/>
    </xf>
    <xf numFmtId="0" fontId="26" fillId="0" borderId="0" xfId="45" applyFont="1" applyFill="1" applyAlignment="1">
      <alignment vertical="center"/>
    </xf>
    <xf numFmtId="0" fontId="31" fillId="20" borderId="14" xfId="39" applyFont="1" applyBorder="1" applyAlignment="1">
      <alignment vertical="center"/>
    </xf>
    <xf numFmtId="42" fontId="31" fillId="20" borderId="11" xfId="39" applyNumberFormat="1" applyFont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9" fontId="38" fillId="25" borderId="7" xfId="38" applyNumberFormat="1" applyFont="1" applyFill="1" applyBorder="1" applyAlignment="1">
      <alignment horizontal="center" vertical="center"/>
    </xf>
    <xf numFmtId="41" fontId="38" fillId="25" borderId="7" xfId="38" applyNumberFormat="1" applyFont="1" applyFill="1" applyBorder="1" applyAlignment="1">
      <alignment horizontal="center" vertical="center"/>
    </xf>
    <xf numFmtId="0" fontId="38" fillId="25" borderId="7" xfId="38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1" fontId="38" fillId="25" borderId="27" xfId="38" applyNumberFormat="1" applyFont="1" applyFill="1" applyBorder="1" applyAlignment="1">
      <alignment horizontal="center" vertical="top"/>
    </xf>
    <xf numFmtId="167" fontId="38" fillId="25" borderId="7" xfId="38" applyNumberFormat="1" applyFont="1" applyFill="1" applyBorder="1" applyAlignment="1">
      <alignment vertical="center"/>
    </xf>
    <xf numFmtId="166" fontId="38" fillId="25" borderId="7" xfId="38" applyNumberFormat="1" applyFont="1" applyFill="1" applyBorder="1" applyAlignment="1" applyProtection="1">
      <alignment horizontal="left" vertical="center"/>
    </xf>
    <xf numFmtId="42" fontId="39" fillId="25" borderId="28" xfId="38" applyNumberFormat="1" applyFont="1" applyFill="1" applyBorder="1" applyAlignment="1" applyProtection="1">
      <alignment horizontal="left" vertical="center"/>
    </xf>
    <xf numFmtId="1" fontId="26" fillId="25" borderId="22" xfId="38" applyNumberFormat="1" applyFont="1" applyFill="1" applyBorder="1" applyAlignment="1">
      <alignment horizontal="center" vertical="center"/>
    </xf>
    <xf numFmtId="0" fontId="31" fillId="20" borderId="13" xfId="39" applyFont="1" applyBorder="1" applyAlignment="1">
      <alignment horizontal="center" vertical="center"/>
    </xf>
    <xf numFmtId="9" fontId="26" fillId="0" borderId="7" xfId="38" applyNumberFormat="1" applyFont="1" applyFill="1" applyBorder="1" applyAlignment="1">
      <alignment horizontal="right" vertical="center"/>
    </xf>
    <xf numFmtId="0" fontId="26" fillId="0" borderId="29" xfId="0" applyFont="1" applyBorder="1" applyAlignment="1">
      <alignment vertical="center" wrapText="1"/>
    </xf>
    <xf numFmtId="14" fontId="36" fillId="0" borderId="0" xfId="0" applyNumberFormat="1" applyFont="1" applyFill="1" applyAlignment="1">
      <alignment horizontal="left"/>
    </xf>
    <xf numFmtId="1" fontId="26" fillId="0" borderId="15" xfId="38" applyNumberFormat="1" applyFont="1" applyFill="1" applyBorder="1" applyAlignment="1">
      <alignment horizontal="center" vertical="center"/>
    </xf>
    <xf numFmtId="169" fontId="26" fillId="0" borderId="0" xfId="45" applyNumberFormat="1" applyFont="1" applyFill="1" applyAlignment="1">
      <alignment vertical="center"/>
    </xf>
    <xf numFmtId="0" fontId="41" fillId="0" borderId="7" xfId="38" applyFont="1" applyFill="1" applyBorder="1" applyAlignment="1">
      <alignment horizontal="justify" vertical="top" wrapText="1"/>
    </xf>
    <xf numFmtId="41" fontId="26" fillId="0" borderId="0" xfId="38" applyNumberFormat="1" applyFont="1" applyFill="1" applyBorder="1" applyAlignment="1">
      <alignment horizontal="right" vertical="top"/>
    </xf>
    <xf numFmtId="0" fontId="26" fillId="0" borderId="0" xfId="38" applyFont="1" applyFill="1" applyBorder="1" applyAlignment="1">
      <alignment horizontal="center" vertical="center"/>
    </xf>
    <xf numFmtId="9" fontId="26" fillId="25" borderId="7" xfId="38" applyNumberFormat="1" applyFont="1" applyFill="1" applyAlignment="1">
      <alignment horizontal="right" vertical="center"/>
    </xf>
    <xf numFmtId="41" fontId="26" fillId="25" borderId="7" xfId="38" applyNumberFormat="1" applyFont="1" applyFill="1" applyAlignment="1">
      <alignment horizontal="right" vertical="center"/>
    </xf>
    <xf numFmtId="0" fontId="26" fillId="25" borderId="7" xfId="38" applyFont="1" applyFill="1" applyAlignment="1">
      <alignment horizontal="center" vertical="center"/>
    </xf>
    <xf numFmtId="167" fontId="26" fillId="25" borderId="7" xfId="38" applyNumberFormat="1" applyFont="1" applyFill="1" applyAlignment="1">
      <alignment horizontal="right" vertical="center"/>
    </xf>
    <xf numFmtId="167" fontId="26" fillId="25" borderId="7" xfId="38" applyNumberFormat="1" applyFont="1" applyFill="1" applyAlignment="1">
      <alignment vertical="center"/>
    </xf>
    <xf numFmtId="166" fontId="26" fillId="25" borderId="7" xfId="38" applyNumberFormat="1" applyFont="1" applyFill="1" applyAlignment="1" applyProtection="1">
      <alignment horizontal="left" vertical="center"/>
    </xf>
    <xf numFmtId="41" fontId="26" fillId="0" borderId="0" xfId="45" applyNumberFormat="1" applyFont="1" applyAlignment="1">
      <alignment vertical="center"/>
    </xf>
    <xf numFmtId="0" fontId="26" fillId="0" borderId="0" xfId="45" applyFont="1" applyAlignment="1">
      <alignment vertical="center"/>
    </xf>
    <xf numFmtId="0" fontId="26" fillId="25" borderId="7" xfId="38" applyFont="1" applyFill="1" applyAlignment="1">
      <alignment horizontal="justify" vertical="top" wrapText="1"/>
    </xf>
    <xf numFmtId="41" fontId="26" fillId="25" borderId="7" xfId="38" applyNumberFormat="1" applyFont="1" applyFill="1" applyAlignment="1">
      <alignment horizontal="center" vertical="center"/>
    </xf>
    <xf numFmtId="0" fontId="27" fillId="26" borderId="7" xfId="38" applyFont="1" applyFill="1" applyBorder="1" applyAlignment="1">
      <alignment horizontal="center" vertical="top" wrapText="1"/>
    </xf>
    <xf numFmtId="1" fontId="26" fillId="25" borderId="30" xfId="38" applyNumberFormat="1" applyFont="1" applyFill="1" applyBorder="1" applyAlignment="1">
      <alignment horizontal="center" vertical="center" wrapText="1"/>
    </xf>
    <xf numFmtId="1" fontId="26" fillId="25" borderId="29" xfId="38" applyNumberFormat="1" applyFont="1" applyFill="1" applyBorder="1" applyAlignment="1">
      <alignment horizontal="center" vertical="center"/>
    </xf>
    <xf numFmtId="0" fontId="30" fillId="0" borderId="25" xfId="41" applyFont="1" applyFill="1" applyBorder="1" applyAlignment="1">
      <alignment horizontal="left" vertical="center"/>
    </xf>
    <xf numFmtId="0" fontId="30" fillId="0" borderId="26" xfId="41" applyFont="1" applyFill="1" applyBorder="1" applyAlignment="1">
      <alignment horizontal="left" vertical="center"/>
    </xf>
    <xf numFmtId="2" fontId="37" fillId="24" borderId="0" xfId="0" applyNumberFormat="1" applyFont="1" applyFill="1" applyAlignment="1">
      <alignment horizontal="center"/>
    </xf>
    <xf numFmtId="2" fontId="34" fillId="24" borderId="0" xfId="0" applyNumberFormat="1" applyFont="1" applyFill="1" applyAlignment="1">
      <alignment horizontal="center"/>
    </xf>
    <xf numFmtId="0" fontId="30" fillId="0" borderId="23" xfId="41" applyFont="1" applyFill="1" applyBorder="1" applyAlignment="1">
      <alignment horizontal="left" vertical="center"/>
    </xf>
    <xf numFmtId="0" fontId="30" fillId="0" borderId="24" xfId="41" applyFont="1" applyFill="1" applyBorder="1" applyAlignment="1">
      <alignment horizontal="left" vertical="center"/>
    </xf>
    <xf numFmtId="0" fontId="30" fillId="0" borderId="17" xfId="41" applyFont="1" applyFill="1" applyBorder="1" applyAlignment="1">
      <alignment horizontal="left" vertical="center"/>
    </xf>
    <xf numFmtId="0" fontId="30" fillId="0" borderId="9" xfId="41" applyFont="1" applyFill="1" applyBorder="1" applyAlignment="1">
      <alignment horizontal="left" vertical="center"/>
    </xf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 2" xfId="5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8"/>
    <cellStyle name="Normal 4 3" xfId="51"/>
    <cellStyle name="Normal 4 3 2" xfId="57"/>
    <cellStyle name="Normal 4 4" xfId="56"/>
    <cellStyle name="Normal 5" xfId="49"/>
    <cellStyle name="Normal 6" xfId="55"/>
    <cellStyle name="Normal 7" xfId="54"/>
    <cellStyle name="Normal 7 2" xfId="59"/>
    <cellStyle name="Normal 8" xfId="6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tabSelected="1" zoomScale="70" zoomScaleNormal="70" zoomScaleSheetLayoutView="40" workbookViewId="0">
      <pane ySplit="1" topLeftCell="A30" activePane="bottomLeft" state="frozen"/>
      <selection pane="bottomLeft" activeCell="E29" sqref="E29"/>
    </sheetView>
  </sheetViews>
  <sheetFormatPr defaultRowHeight="15.75" x14ac:dyDescent="0.2"/>
  <cols>
    <col min="1" max="1" width="6" style="28" customWidth="1"/>
    <col min="2" max="2" width="10.109375" style="28" customWidth="1"/>
    <col min="3" max="3" width="9.21875" style="28" customWidth="1"/>
    <col min="4" max="4" width="7.88671875" style="1" customWidth="1"/>
    <col min="5" max="5" width="79.77734375" style="3" customWidth="1"/>
    <col min="6" max="6" width="8.33203125" style="59" customWidth="1"/>
    <col min="7" max="7" width="8.44140625" style="59" customWidth="1"/>
    <col min="8" max="8" width="9.109375" style="59" customWidth="1"/>
    <col min="9" max="9" width="6" style="28" bestFit="1" customWidth="1"/>
    <col min="10" max="10" width="10.21875" style="33" customWidth="1"/>
    <col min="11" max="11" width="11.33203125" style="33" customWidth="1"/>
    <col min="12" max="13" width="13.33203125" style="33" customWidth="1"/>
    <col min="14" max="14" width="16.6640625" style="33" customWidth="1"/>
    <col min="15" max="15" width="10.77734375" style="60" bestFit="1" customWidth="1"/>
    <col min="16" max="16" width="9.6640625" style="2"/>
    <col min="17" max="17" width="10.33203125" style="2" bestFit="1" customWidth="1"/>
    <col min="18" max="16384" width="8.88671875" style="2"/>
  </cols>
  <sheetData>
    <row r="1" spans="1:23" s="20" customFormat="1" ht="30.6" customHeight="1" x14ac:dyDescent="0.2">
      <c r="A1" s="21" t="s">
        <v>3</v>
      </c>
      <c r="B1" s="21" t="s">
        <v>23</v>
      </c>
      <c r="C1" s="21" t="s">
        <v>36</v>
      </c>
      <c r="D1" s="21" t="s">
        <v>24</v>
      </c>
      <c r="E1" s="22" t="s">
        <v>1</v>
      </c>
      <c r="F1" s="22" t="s">
        <v>4</v>
      </c>
      <c r="G1" s="22" t="s">
        <v>26</v>
      </c>
      <c r="H1" s="22" t="s">
        <v>25</v>
      </c>
      <c r="I1" s="21" t="s">
        <v>0</v>
      </c>
      <c r="J1" s="21" t="s">
        <v>34</v>
      </c>
      <c r="K1" s="21" t="s">
        <v>42</v>
      </c>
      <c r="L1" s="21" t="s">
        <v>35</v>
      </c>
      <c r="M1" s="21" t="s">
        <v>41</v>
      </c>
      <c r="N1" s="22" t="s">
        <v>7</v>
      </c>
      <c r="O1" s="21" t="s">
        <v>2</v>
      </c>
      <c r="P1" s="19"/>
      <c r="Q1" s="19"/>
      <c r="R1" s="19"/>
      <c r="S1" s="19"/>
      <c r="T1" s="19"/>
      <c r="U1" s="19"/>
      <c r="V1" s="19"/>
      <c r="W1" s="19"/>
    </row>
    <row r="2" spans="1:23" s="15" customFormat="1" ht="22.5" x14ac:dyDescent="0.3">
      <c r="A2" s="122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23" x14ac:dyDescent="0.2">
      <c r="A3" s="67"/>
      <c r="B3" s="23"/>
      <c r="C3" s="23"/>
      <c r="D3" s="5"/>
      <c r="E3" s="4"/>
      <c r="F3" s="29"/>
      <c r="G3" s="29"/>
      <c r="H3" s="29"/>
      <c r="I3" s="23"/>
      <c r="J3" s="30"/>
      <c r="K3" s="30"/>
      <c r="L3" s="30"/>
      <c r="M3" s="30"/>
      <c r="N3" s="31"/>
      <c r="O3" s="32"/>
    </row>
    <row r="4" spans="1:23" ht="21" thickBot="1" x14ac:dyDescent="0.35">
      <c r="B4" s="24"/>
      <c r="C4" s="64"/>
      <c r="D4" s="65" t="s">
        <v>20</v>
      </c>
      <c r="E4" s="101">
        <v>44039</v>
      </c>
      <c r="F4" s="29"/>
      <c r="G4" s="29"/>
      <c r="H4" s="29"/>
      <c r="I4" s="23"/>
      <c r="M4" s="34" t="s">
        <v>15</v>
      </c>
      <c r="N4" s="34" t="s">
        <v>16</v>
      </c>
      <c r="O4" s="32"/>
    </row>
    <row r="5" spans="1:23" ht="20.25" x14ac:dyDescent="0.3">
      <c r="B5" s="24"/>
      <c r="C5" s="64"/>
      <c r="D5" s="65" t="s">
        <v>21</v>
      </c>
      <c r="E5" s="101" t="s">
        <v>45</v>
      </c>
      <c r="F5" s="101"/>
      <c r="G5" s="29"/>
      <c r="H5" s="29"/>
      <c r="I5" s="23"/>
      <c r="M5" s="35" t="s">
        <v>17</v>
      </c>
      <c r="N5" s="36">
        <f>N92</f>
        <v>42239.749999999993</v>
      </c>
      <c r="O5" s="32"/>
    </row>
    <row r="6" spans="1:23" ht="20.25" x14ac:dyDescent="0.3">
      <c r="B6" s="24"/>
      <c r="C6" s="64"/>
      <c r="D6" s="66" t="s">
        <v>22</v>
      </c>
      <c r="E6" s="101" t="s">
        <v>46</v>
      </c>
      <c r="F6" s="101"/>
      <c r="G6" s="29"/>
      <c r="H6" s="29"/>
      <c r="I6" s="23"/>
      <c r="M6" s="35" t="s">
        <v>18</v>
      </c>
      <c r="N6" s="36">
        <f>SUM(O93:O94)</f>
        <v>10559.937499999998</v>
      </c>
      <c r="O6" s="32"/>
    </row>
    <row r="7" spans="1:23" ht="20.25" x14ac:dyDescent="0.2">
      <c r="A7" s="67"/>
      <c r="B7" s="23"/>
      <c r="C7" s="23"/>
      <c r="D7" s="5"/>
      <c r="E7" s="4"/>
      <c r="F7" s="29"/>
      <c r="G7" s="29"/>
      <c r="H7" s="29"/>
      <c r="I7" s="23"/>
      <c r="M7" s="35" t="s">
        <v>19</v>
      </c>
      <c r="N7" s="36">
        <f>N5+N6</f>
        <v>52799.687499999993</v>
      </c>
      <c r="O7" s="32"/>
    </row>
    <row r="8" spans="1:23" ht="16.5" customHeight="1" x14ac:dyDescent="0.2">
      <c r="A8" s="67"/>
      <c r="B8" s="23"/>
      <c r="C8" s="23"/>
      <c r="D8" s="5"/>
      <c r="E8" s="4"/>
      <c r="F8" s="29"/>
      <c r="G8" s="29"/>
      <c r="H8" s="29"/>
      <c r="I8" s="23"/>
      <c r="J8" s="30"/>
      <c r="K8" s="30"/>
      <c r="L8" s="30"/>
      <c r="M8" s="30"/>
      <c r="N8" s="31"/>
      <c r="O8" s="32"/>
    </row>
    <row r="9" spans="1:23" s="20" customFormat="1" ht="30.6" customHeight="1" x14ac:dyDescent="0.2">
      <c r="A9" s="21" t="s">
        <v>3</v>
      </c>
      <c r="B9" s="21" t="s">
        <v>23</v>
      </c>
      <c r="C9" s="21" t="s">
        <v>36</v>
      </c>
      <c r="D9" s="21" t="s">
        <v>24</v>
      </c>
      <c r="E9" s="22" t="s">
        <v>1</v>
      </c>
      <c r="F9" s="22" t="s">
        <v>4</v>
      </c>
      <c r="G9" s="22" t="s">
        <v>26</v>
      </c>
      <c r="H9" s="22" t="s">
        <v>25</v>
      </c>
      <c r="I9" s="21" t="s">
        <v>0</v>
      </c>
      <c r="J9" s="21" t="s">
        <v>34</v>
      </c>
      <c r="K9" s="21" t="s">
        <v>42</v>
      </c>
      <c r="L9" s="21" t="s">
        <v>35</v>
      </c>
      <c r="M9" s="21" t="s">
        <v>41</v>
      </c>
      <c r="N9" s="22" t="s">
        <v>7</v>
      </c>
      <c r="O9" s="21" t="s">
        <v>2</v>
      </c>
      <c r="P9" s="19"/>
      <c r="Q9" s="19"/>
      <c r="R9" s="19"/>
      <c r="S9" s="19"/>
      <c r="T9" s="19"/>
      <c r="U9" s="19"/>
      <c r="V9" s="19"/>
      <c r="W9" s="19"/>
    </row>
    <row r="10" spans="1:23" s="12" customFormat="1" x14ac:dyDescent="0.2">
      <c r="A10" s="25"/>
      <c r="B10" s="25"/>
      <c r="C10" s="25"/>
      <c r="D10" s="7" t="s">
        <v>40</v>
      </c>
      <c r="E10" s="8" t="s">
        <v>11</v>
      </c>
      <c r="F10" s="62"/>
      <c r="G10" s="37"/>
      <c r="H10" s="37"/>
      <c r="I10" s="37"/>
      <c r="J10" s="37"/>
      <c r="K10" s="86"/>
      <c r="L10" s="37"/>
      <c r="M10" s="86"/>
      <c r="N10" s="37"/>
      <c r="O10" s="38">
        <f>SUM(N11:N19)</f>
        <v>0</v>
      </c>
      <c r="P10" s="11" t="s">
        <v>10</v>
      </c>
    </row>
    <row r="11" spans="1:23" s="12" customFormat="1" x14ac:dyDescent="0.2">
      <c r="A11" s="71"/>
      <c r="B11" s="26"/>
      <c r="C11" s="26"/>
      <c r="D11" s="13"/>
      <c r="E11" s="14"/>
      <c r="F11" s="61"/>
      <c r="G11" s="39"/>
      <c r="H11" s="40"/>
      <c r="I11" s="41"/>
      <c r="J11" s="42"/>
      <c r="K11" s="75"/>
      <c r="L11" s="42"/>
      <c r="M11" s="75"/>
      <c r="N11" s="43"/>
      <c r="O11" s="44"/>
      <c r="P11" s="11"/>
    </row>
    <row r="12" spans="1:23" s="12" customFormat="1" x14ac:dyDescent="0.2">
      <c r="A12" s="26">
        <f>IF(I12&lt;&gt;"",1+MAX($A10:A$10),"")</f>
        <v>1</v>
      </c>
      <c r="B12" s="26"/>
      <c r="C12" s="26"/>
      <c r="D12" s="13"/>
      <c r="E12" s="14" t="s">
        <v>12</v>
      </c>
      <c r="F12" s="61">
        <v>1</v>
      </c>
      <c r="G12" s="39">
        <v>0</v>
      </c>
      <c r="H12" s="40">
        <f t="shared" ref="H12:H19" si="0">F12*(1+G12)</f>
        <v>1</v>
      </c>
      <c r="I12" s="41" t="s">
        <v>38</v>
      </c>
      <c r="J12" s="45" t="s">
        <v>33</v>
      </c>
      <c r="K12" s="78"/>
      <c r="L12" s="42"/>
      <c r="M12" s="75"/>
      <c r="N12" s="43" t="str">
        <f>J12</f>
        <v>-</v>
      </c>
      <c r="O12" s="44"/>
      <c r="P12" s="11"/>
    </row>
    <row r="13" spans="1:23" s="12" customFormat="1" x14ac:dyDescent="0.2">
      <c r="A13" s="26">
        <f>IF(I13&lt;&gt;"",1+MAX($A$10:A12),"")</f>
        <v>2</v>
      </c>
      <c r="B13" s="26"/>
      <c r="C13" s="26"/>
      <c r="D13" s="13"/>
      <c r="E13" s="14" t="s">
        <v>13</v>
      </c>
      <c r="F13" s="61">
        <v>1</v>
      </c>
      <c r="G13" s="39">
        <v>0</v>
      </c>
      <c r="H13" s="40">
        <f t="shared" si="0"/>
        <v>1</v>
      </c>
      <c r="I13" s="41" t="s">
        <v>38</v>
      </c>
      <c r="J13" s="78" t="s">
        <v>33</v>
      </c>
      <c r="K13" s="78"/>
      <c r="L13" s="42"/>
      <c r="M13" s="75"/>
      <c r="N13" s="76" t="str">
        <f t="shared" ref="N13:N19" si="1">J13</f>
        <v>-</v>
      </c>
      <c r="O13" s="44"/>
      <c r="P13" s="11"/>
    </row>
    <row r="14" spans="1:23" s="12" customFormat="1" x14ac:dyDescent="0.2">
      <c r="A14" s="26">
        <f>IF(I14&lt;&gt;"",1+MAX($A$10:A13),"")</f>
        <v>3</v>
      </c>
      <c r="B14" s="26"/>
      <c r="C14" s="26"/>
      <c r="D14" s="13"/>
      <c r="E14" s="14" t="s">
        <v>27</v>
      </c>
      <c r="F14" s="61">
        <v>1</v>
      </c>
      <c r="G14" s="39">
        <v>0</v>
      </c>
      <c r="H14" s="40">
        <f t="shared" si="0"/>
        <v>1</v>
      </c>
      <c r="I14" s="41" t="s">
        <v>38</v>
      </c>
      <c r="J14" s="78" t="s">
        <v>33</v>
      </c>
      <c r="K14" s="78"/>
      <c r="L14" s="42"/>
      <c r="M14" s="75"/>
      <c r="N14" s="76" t="str">
        <f t="shared" si="1"/>
        <v>-</v>
      </c>
      <c r="O14" s="44"/>
      <c r="P14" s="11"/>
    </row>
    <row r="15" spans="1:23" s="12" customFormat="1" x14ac:dyDescent="0.2">
      <c r="A15" s="26">
        <f>IF(I15&lt;&gt;"",1+MAX($A$10:A14),"")</f>
        <v>4</v>
      </c>
      <c r="B15" s="26"/>
      <c r="C15" s="26"/>
      <c r="D15" s="13"/>
      <c r="E15" s="14" t="s">
        <v>28</v>
      </c>
      <c r="F15" s="61">
        <v>1</v>
      </c>
      <c r="G15" s="39">
        <v>0</v>
      </c>
      <c r="H15" s="40">
        <f t="shared" si="0"/>
        <v>1</v>
      </c>
      <c r="I15" s="41" t="s">
        <v>38</v>
      </c>
      <c r="J15" s="45" t="s">
        <v>33</v>
      </c>
      <c r="K15" s="78"/>
      <c r="L15" s="42"/>
      <c r="M15" s="75"/>
      <c r="N15" s="76" t="str">
        <f t="shared" si="1"/>
        <v>-</v>
      </c>
      <c r="O15" s="44"/>
      <c r="P15" s="11"/>
    </row>
    <row r="16" spans="1:23" s="12" customFormat="1" x14ac:dyDescent="0.2">
      <c r="A16" s="26">
        <f>IF(I16&lt;&gt;"",1+MAX($A$10:A15),"")</f>
        <v>5</v>
      </c>
      <c r="B16" s="26"/>
      <c r="C16" s="26"/>
      <c r="D16" s="13"/>
      <c r="E16" s="14" t="s">
        <v>29</v>
      </c>
      <c r="F16" s="61">
        <v>1</v>
      </c>
      <c r="G16" s="39">
        <v>0</v>
      </c>
      <c r="H16" s="40">
        <f t="shared" si="0"/>
        <v>1</v>
      </c>
      <c r="I16" s="41" t="s">
        <v>38</v>
      </c>
      <c r="J16" s="45" t="s">
        <v>33</v>
      </c>
      <c r="K16" s="78"/>
      <c r="L16" s="42"/>
      <c r="M16" s="75"/>
      <c r="N16" s="76" t="str">
        <f t="shared" si="1"/>
        <v>-</v>
      </c>
      <c r="O16" s="44"/>
      <c r="P16" s="11"/>
    </row>
    <row r="17" spans="1:16" s="12" customFormat="1" x14ac:dyDescent="0.2">
      <c r="A17" s="26">
        <f>IF(I17&lt;&gt;"",1+MAX($A$10:A16),"")</f>
        <v>6</v>
      </c>
      <c r="B17" s="26"/>
      <c r="C17" s="26"/>
      <c r="D17" s="13"/>
      <c r="E17" s="14" t="s">
        <v>30</v>
      </c>
      <c r="F17" s="61">
        <v>1</v>
      </c>
      <c r="G17" s="39">
        <v>0</v>
      </c>
      <c r="H17" s="40">
        <f t="shared" si="0"/>
        <v>1</v>
      </c>
      <c r="I17" s="41" t="s">
        <v>38</v>
      </c>
      <c r="J17" s="45" t="s">
        <v>33</v>
      </c>
      <c r="K17" s="78"/>
      <c r="L17" s="42"/>
      <c r="M17" s="75"/>
      <c r="N17" s="76" t="str">
        <f t="shared" si="1"/>
        <v>-</v>
      </c>
      <c r="O17" s="44"/>
      <c r="P17" s="11"/>
    </row>
    <row r="18" spans="1:16" s="12" customFormat="1" x14ac:dyDescent="0.2">
      <c r="A18" s="26">
        <f>IF(I18&lt;&gt;"",1+MAX($A$10:A17),"")</f>
        <v>7</v>
      </c>
      <c r="B18" s="26"/>
      <c r="C18" s="26"/>
      <c r="D18" s="13"/>
      <c r="E18" s="14" t="s">
        <v>31</v>
      </c>
      <c r="F18" s="61">
        <v>1</v>
      </c>
      <c r="G18" s="39">
        <v>0</v>
      </c>
      <c r="H18" s="40">
        <f t="shared" si="0"/>
        <v>1</v>
      </c>
      <c r="I18" s="41" t="s">
        <v>38</v>
      </c>
      <c r="J18" s="45" t="s">
        <v>33</v>
      </c>
      <c r="K18" s="78"/>
      <c r="L18" s="42"/>
      <c r="M18" s="75"/>
      <c r="N18" s="76" t="str">
        <f t="shared" si="1"/>
        <v>-</v>
      </c>
      <c r="O18" s="44"/>
      <c r="P18" s="11"/>
    </row>
    <row r="19" spans="1:16" s="12" customFormat="1" x14ac:dyDescent="0.2">
      <c r="A19" s="26">
        <f>IF(I19&lt;&gt;"",1+MAX($A$10:A18),"")</f>
        <v>8</v>
      </c>
      <c r="B19" s="26"/>
      <c r="C19" s="26"/>
      <c r="D19" s="13"/>
      <c r="E19" s="14" t="s">
        <v>32</v>
      </c>
      <c r="F19" s="61">
        <v>1</v>
      </c>
      <c r="G19" s="39">
        <v>0</v>
      </c>
      <c r="H19" s="40">
        <f t="shared" si="0"/>
        <v>1</v>
      </c>
      <c r="I19" s="41" t="s">
        <v>38</v>
      </c>
      <c r="J19" s="45" t="s">
        <v>33</v>
      </c>
      <c r="K19" s="78"/>
      <c r="L19" s="42"/>
      <c r="M19" s="75"/>
      <c r="N19" s="76" t="str">
        <f t="shared" si="1"/>
        <v>-</v>
      </c>
      <c r="O19" s="44"/>
      <c r="P19" s="11"/>
    </row>
    <row r="20" spans="1:16" s="85" customFormat="1" x14ac:dyDescent="0.2">
      <c r="A20" s="71" t="str">
        <f>IF(I20&lt;&gt;"",1+MAX($A$10:A19),"")</f>
        <v/>
      </c>
      <c r="B20" s="71"/>
      <c r="C20" s="71"/>
      <c r="D20" s="69"/>
      <c r="E20" s="70"/>
      <c r="F20" s="79"/>
      <c r="G20" s="72"/>
      <c r="H20" s="73"/>
      <c r="I20" s="74"/>
      <c r="J20" s="78"/>
      <c r="K20" s="78"/>
      <c r="L20" s="75"/>
      <c r="M20" s="75"/>
      <c r="N20" s="76"/>
      <c r="O20" s="77"/>
      <c r="P20" s="84"/>
    </row>
    <row r="21" spans="1:16" s="85" customFormat="1" x14ac:dyDescent="0.2">
      <c r="A21" s="98" t="str">
        <f>IF(I21&lt;&gt;"",1+MAX($A$10:A20),"")</f>
        <v/>
      </c>
      <c r="B21" s="98"/>
      <c r="C21" s="80"/>
      <c r="D21" s="82" t="s">
        <v>48</v>
      </c>
      <c r="E21" s="83" t="s">
        <v>49</v>
      </c>
      <c r="F21" s="80"/>
      <c r="G21" s="86"/>
      <c r="H21" s="86"/>
      <c r="I21" s="86"/>
      <c r="J21" s="86"/>
      <c r="K21" s="86"/>
      <c r="L21" s="86"/>
      <c r="M21" s="86"/>
      <c r="N21" s="86"/>
      <c r="O21" s="87">
        <f>SUM(N22:N90)</f>
        <v>42239.749999999993</v>
      </c>
      <c r="P21" s="103"/>
    </row>
    <row r="22" spans="1:16" s="85" customFormat="1" x14ac:dyDescent="0.2">
      <c r="A22" s="71" t="str">
        <f>IF(I22&lt;&gt;"",1+MAX($A$10:A21),"")</f>
        <v/>
      </c>
      <c r="B22" s="97"/>
      <c r="C22" s="97"/>
      <c r="D22" s="69"/>
      <c r="E22" s="70"/>
      <c r="F22" s="79"/>
      <c r="G22" s="72"/>
      <c r="H22" s="73"/>
      <c r="I22" s="74"/>
      <c r="J22" s="78"/>
      <c r="K22" s="78"/>
      <c r="L22" s="75"/>
      <c r="M22" s="75"/>
      <c r="N22" s="76"/>
      <c r="O22" s="77"/>
      <c r="P22" s="84"/>
    </row>
    <row r="23" spans="1:16" s="85" customFormat="1" x14ac:dyDescent="0.2">
      <c r="A23" s="102" t="str">
        <f>IF(I23&lt;&gt;"",1+MAX($A$10:A22),"")</f>
        <v/>
      </c>
      <c r="B23" s="100"/>
      <c r="C23" s="100"/>
      <c r="D23" s="1"/>
      <c r="E23" s="117" t="s">
        <v>102</v>
      </c>
      <c r="F23" s="81"/>
      <c r="G23" s="99"/>
      <c r="H23" s="73"/>
      <c r="I23" s="81"/>
      <c r="J23" s="78"/>
      <c r="K23" s="78"/>
      <c r="L23" s="75"/>
      <c r="M23" s="75"/>
      <c r="N23" s="76"/>
      <c r="O23" s="77"/>
      <c r="P23" s="84"/>
    </row>
    <row r="24" spans="1:16" s="85" customFormat="1" x14ac:dyDescent="0.2">
      <c r="A24" s="71" t="str">
        <f>IF(I24&lt;&gt;"",1+MAX($A$10:A23),"")</f>
        <v/>
      </c>
      <c r="B24" s="97"/>
      <c r="C24" s="97"/>
      <c r="D24" s="69"/>
      <c r="E24" s="70"/>
      <c r="F24" s="79"/>
      <c r="G24" s="72"/>
      <c r="H24" s="73"/>
      <c r="I24" s="74"/>
      <c r="J24" s="78"/>
      <c r="K24" s="78"/>
      <c r="L24" s="75"/>
      <c r="M24" s="75"/>
      <c r="N24" s="76"/>
      <c r="O24" s="77"/>
      <c r="P24" s="84"/>
    </row>
    <row r="25" spans="1:16" s="85" customFormat="1" ht="47.25" customHeight="1" x14ac:dyDescent="0.2">
      <c r="A25" s="102">
        <f>IF(I25&lt;&gt;"",1+MAX($A$10:A24),"")</f>
        <v>9</v>
      </c>
      <c r="B25" s="118" t="s">
        <v>47</v>
      </c>
      <c r="C25" s="118" t="s">
        <v>47</v>
      </c>
      <c r="D25" s="69"/>
      <c r="E25" s="70" t="s">
        <v>50</v>
      </c>
      <c r="F25" s="79">
        <v>13</v>
      </c>
      <c r="G25" s="72">
        <v>0</v>
      </c>
      <c r="H25" s="73">
        <f>CEILING(F25*(1+G25),1)</f>
        <v>13</v>
      </c>
      <c r="I25" s="74" t="s">
        <v>37</v>
      </c>
      <c r="J25" s="78">
        <v>23</v>
      </c>
      <c r="K25" s="78">
        <f>J25*H25</f>
        <v>299</v>
      </c>
      <c r="L25" s="75">
        <v>54</v>
      </c>
      <c r="M25" s="75">
        <f>L25*H25</f>
        <v>702</v>
      </c>
      <c r="N25" s="76">
        <f>(J25+L25)*H25</f>
        <v>1001</v>
      </c>
      <c r="O25" s="77"/>
      <c r="P25" s="84"/>
    </row>
    <row r="26" spans="1:16" s="85" customFormat="1" ht="47.25" x14ac:dyDescent="0.2">
      <c r="A26" s="102">
        <f>IF(I26&lt;&gt;"",1+MAX($A$10:A25),"")</f>
        <v>10</v>
      </c>
      <c r="B26" s="119"/>
      <c r="C26" s="119"/>
      <c r="D26" s="69"/>
      <c r="E26" s="70" t="s">
        <v>51</v>
      </c>
      <c r="F26" s="79">
        <v>3</v>
      </c>
      <c r="G26" s="72">
        <v>0</v>
      </c>
      <c r="H26" s="73">
        <f>CEILING(F26*(1+G26),1)</f>
        <v>3</v>
      </c>
      <c r="I26" s="74" t="s">
        <v>37</v>
      </c>
      <c r="J26" s="78">
        <v>21</v>
      </c>
      <c r="K26" s="78">
        <f>J26*H26</f>
        <v>63</v>
      </c>
      <c r="L26" s="75">
        <v>47</v>
      </c>
      <c r="M26" s="75">
        <f>L26*H26</f>
        <v>141</v>
      </c>
      <c r="N26" s="76">
        <f>(J26+L26)*H26</f>
        <v>204</v>
      </c>
      <c r="O26" s="77"/>
      <c r="P26" s="84"/>
    </row>
    <row r="27" spans="1:16" s="85" customFormat="1" ht="47.25" x14ac:dyDescent="0.2">
      <c r="A27" s="102">
        <f>IF(I27&lt;&gt;"",1+MAX($A$10:A26),"")</f>
        <v>11</v>
      </c>
      <c r="B27" s="119"/>
      <c r="C27" s="119"/>
      <c r="D27" s="69"/>
      <c r="E27" s="70" t="s">
        <v>52</v>
      </c>
      <c r="F27" s="79">
        <v>4</v>
      </c>
      <c r="G27" s="72">
        <v>0</v>
      </c>
      <c r="H27" s="73">
        <f>CEILING(F27*(1+G27),1)</f>
        <v>4</v>
      </c>
      <c r="I27" s="74" t="s">
        <v>37</v>
      </c>
      <c r="J27" s="78">
        <v>17</v>
      </c>
      <c r="K27" s="78">
        <f t="shared" ref="K27" si="2">J27*H27</f>
        <v>68</v>
      </c>
      <c r="L27" s="75">
        <v>38</v>
      </c>
      <c r="M27" s="75">
        <f>L27*H27</f>
        <v>152</v>
      </c>
      <c r="N27" s="76">
        <f>(J27+L27)*H27</f>
        <v>220</v>
      </c>
      <c r="O27" s="77"/>
      <c r="P27" s="84"/>
    </row>
    <row r="28" spans="1:16" s="85" customFormat="1" ht="47.25" x14ac:dyDescent="0.2">
      <c r="A28" s="102">
        <f>IF(I28&lt;&gt;"",1+MAX($A$10:A27),"")</f>
        <v>12</v>
      </c>
      <c r="B28" s="119"/>
      <c r="C28" s="119"/>
      <c r="D28" s="69"/>
      <c r="E28" s="70" t="s">
        <v>53</v>
      </c>
      <c r="F28" s="79">
        <v>3</v>
      </c>
      <c r="G28" s="72">
        <v>0</v>
      </c>
      <c r="H28" s="73">
        <f>CEILING(F28*(1+G28),1)</f>
        <v>3</v>
      </c>
      <c r="I28" s="74" t="s">
        <v>37</v>
      </c>
      <c r="J28" s="78">
        <v>21</v>
      </c>
      <c r="K28" s="78">
        <f>J28*H28</f>
        <v>63</v>
      </c>
      <c r="L28" s="75">
        <v>47</v>
      </c>
      <c r="M28" s="75">
        <f>L28*H28</f>
        <v>141</v>
      </c>
      <c r="N28" s="76">
        <f>(J28+L28)*H28</f>
        <v>204</v>
      </c>
      <c r="O28" s="77"/>
      <c r="P28" s="84"/>
    </row>
    <row r="29" spans="1:16" s="85" customFormat="1" ht="47.25" x14ac:dyDescent="0.2">
      <c r="A29" s="102">
        <f>IF(I29&lt;&gt;"",1+MAX($A$10:A28),"")</f>
        <v>13</v>
      </c>
      <c r="B29" s="119"/>
      <c r="C29" s="119"/>
      <c r="D29" s="69"/>
      <c r="E29" s="70" t="s">
        <v>54</v>
      </c>
      <c r="F29" s="79">
        <v>3</v>
      </c>
      <c r="G29" s="72">
        <v>0</v>
      </c>
      <c r="H29" s="73">
        <f t="shared" ref="H29:H35" si="3">CEILING(F29*(1+G29),1)</f>
        <v>3</v>
      </c>
      <c r="I29" s="74" t="s">
        <v>37</v>
      </c>
      <c r="J29" s="78">
        <v>17</v>
      </c>
      <c r="K29" s="78">
        <f t="shared" ref="K29:K35" si="4">J29*H29</f>
        <v>51</v>
      </c>
      <c r="L29" s="75">
        <v>38</v>
      </c>
      <c r="M29" s="75">
        <f t="shared" ref="M29:M35" si="5">L29*H29</f>
        <v>114</v>
      </c>
      <c r="N29" s="76">
        <f t="shared" ref="N29:N35" si="6">(J29+L29)*H29</f>
        <v>165</v>
      </c>
      <c r="O29" s="77"/>
      <c r="P29" s="84"/>
    </row>
    <row r="30" spans="1:16" s="85" customFormat="1" ht="47.25" x14ac:dyDescent="0.2">
      <c r="A30" s="102">
        <f>IF(I30&lt;&gt;"",1+MAX($A$10:A29),"")</f>
        <v>14</v>
      </c>
      <c r="B30" s="119"/>
      <c r="C30" s="119"/>
      <c r="D30" s="69"/>
      <c r="E30" s="70" t="s">
        <v>55</v>
      </c>
      <c r="F30" s="79">
        <v>9</v>
      </c>
      <c r="G30" s="72">
        <v>0</v>
      </c>
      <c r="H30" s="73">
        <f t="shared" si="3"/>
        <v>9</v>
      </c>
      <c r="I30" s="74" t="s">
        <v>37</v>
      </c>
      <c r="J30" s="78">
        <v>18.8</v>
      </c>
      <c r="K30" s="78">
        <f t="shared" si="4"/>
        <v>169.20000000000002</v>
      </c>
      <c r="L30" s="75">
        <v>49.5</v>
      </c>
      <c r="M30" s="75">
        <f t="shared" si="5"/>
        <v>445.5</v>
      </c>
      <c r="N30" s="76">
        <f t="shared" si="6"/>
        <v>614.69999999999993</v>
      </c>
      <c r="O30" s="77"/>
      <c r="P30" s="84"/>
    </row>
    <row r="31" spans="1:16" s="85" customFormat="1" ht="47.25" x14ac:dyDescent="0.2">
      <c r="A31" s="102">
        <f>IF(I31&lt;&gt;"",1+MAX($A$10:A30),"")</f>
        <v>15</v>
      </c>
      <c r="B31" s="119"/>
      <c r="C31" s="119"/>
      <c r="D31" s="69"/>
      <c r="E31" s="70" t="s">
        <v>56</v>
      </c>
      <c r="F31" s="79">
        <v>1</v>
      </c>
      <c r="G31" s="72">
        <v>0</v>
      </c>
      <c r="H31" s="73">
        <f t="shared" si="3"/>
        <v>1</v>
      </c>
      <c r="I31" s="74" t="s">
        <v>37</v>
      </c>
      <c r="J31" s="78">
        <v>13.4</v>
      </c>
      <c r="K31" s="78">
        <f t="shared" si="4"/>
        <v>13.4</v>
      </c>
      <c r="L31" s="75">
        <v>34.4</v>
      </c>
      <c r="M31" s="75">
        <f t="shared" si="5"/>
        <v>34.4</v>
      </c>
      <c r="N31" s="76">
        <f t="shared" si="6"/>
        <v>47.8</v>
      </c>
      <c r="O31" s="77"/>
      <c r="P31" s="84"/>
    </row>
    <row r="32" spans="1:16" s="85" customFormat="1" ht="47.25" x14ac:dyDescent="0.2">
      <c r="A32" s="102">
        <f>IF(I32&lt;&gt;"",1+MAX($A$10:A31),"")</f>
        <v>16</v>
      </c>
      <c r="B32" s="119"/>
      <c r="C32" s="119"/>
      <c r="D32" s="69"/>
      <c r="E32" s="70" t="s">
        <v>57</v>
      </c>
      <c r="F32" s="79">
        <v>3</v>
      </c>
      <c r="G32" s="72">
        <v>0</v>
      </c>
      <c r="H32" s="73">
        <f t="shared" si="3"/>
        <v>3</v>
      </c>
      <c r="I32" s="74" t="s">
        <v>37</v>
      </c>
      <c r="J32" s="78">
        <v>16.5</v>
      </c>
      <c r="K32" s="78">
        <f t="shared" si="4"/>
        <v>49.5</v>
      </c>
      <c r="L32" s="75">
        <v>42.3</v>
      </c>
      <c r="M32" s="75">
        <f t="shared" si="5"/>
        <v>126.89999999999999</v>
      </c>
      <c r="N32" s="76">
        <f t="shared" si="6"/>
        <v>176.39999999999998</v>
      </c>
      <c r="O32" s="77"/>
      <c r="P32" s="84"/>
    </row>
    <row r="33" spans="1:16" s="85" customFormat="1" ht="47.25" x14ac:dyDescent="0.2">
      <c r="A33" s="102">
        <f>IF(I33&lt;&gt;"",1+MAX($A$10:A32),"")</f>
        <v>17</v>
      </c>
      <c r="B33" s="119"/>
      <c r="C33" s="119"/>
      <c r="D33" s="69"/>
      <c r="E33" s="70" t="s">
        <v>58</v>
      </c>
      <c r="F33" s="79">
        <v>1</v>
      </c>
      <c r="G33" s="72">
        <v>0</v>
      </c>
      <c r="H33" s="73">
        <f t="shared" si="3"/>
        <v>1</v>
      </c>
      <c r="I33" s="74" t="s">
        <v>37</v>
      </c>
      <c r="J33" s="78">
        <v>20</v>
      </c>
      <c r="K33" s="78">
        <f t="shared" si="4"/>
        <v>20</v>
      </c>
      <c r="L33" s="75">
        <v>55</v>
      </c>
      <c r="M33" s="75">
        <f t="shared" si="5"/>
        <v>55</v>
      </c>
      <c r="N33" s="76">
        <f t="shared" si="6"/>
        <v>75</v>
      </c>
      <c r="O33" s="77"/>
      <c r="P33" s="84"/>
    </row>
    <row r="34" spans="1:16" s="85" customFormat="1" ht="47.25" x14ac:dyDescent="0.2">
      <c r="A34" s="102">
        <f>IF(I34&lt;&gt;"",1+MAX($A$10:A33),"")</f>
        <v>18</v>
      </c>
      <c r="B34" s="119"/>
      <c r="C34" s="119"/>
      <c r="D34" s="69"/>
      <c r="E34" s="70" t="s">
        <v>59</v>
      </c>
      <c r="F34" s="79">
        <v>1</v>
      </c>
      <c r="G34" s="72">
        <v>0</v>
      </c>
      <c r="H34" s="73">
        <f t="shared" si="3"/>
        <v>1</v>
      </c>
      <c r="I34" s="74" t="s">
        <v>37</v>
      </c>
      <c r="J34" s="78">
        <v>20</v>
      </c>
      <c r="K34" s="78">
        <f t="shared" si="4"/>
        <v>20</v>
      </c>
      <c r="L34" s="75">
        <v>55</v>
      </c>
      <c r="M34" s="75">
        <f t="shared" si="5"/>
        <v>55</v>
      </c>
      <c r="N34" s="76">
        <f t="shared" si="6"/>
        <v>75</v>
      </c>
      <c r="O34" s="77"/>
      <c r="P34" s="84"/>
    </row>
    <row r="35" spans="1:16" s="85" customFormat="1" ht="47.25" x14ac:dyDescent="0.2">
      <c r="A35" s="102">
        <f>IF(I35&lt;&gt;"",1+MAX($A$10:A34),"")</f>
        <v>19</v>
      </c>
      <c r="B35" s="119"/>
      <c r="C35" s="119"/>
      <c r="D35" s="69"/>
      <c r="E35" s="70" t="s">
        <v>60</v>
      </c>
      <c r="F35" s="79">
        <v>2</v>
      </c>
      <c r="G35" s="72">
        <v>0</v>
      </c>
      <c r="H35" s="73">
        <f t="shared" si="3"/>
        <v>2</v>
      </c>
      <c r="I35" s="74" t="s">
        <v>37</v>
      </c>
      <c r="J35" s="78">
        <v>22</v>
      </c>
      <c r="K35" s="78">
        <f t="shared" si="4"/>
        <v>44</v>
      </c>
      <c r="L35" s="75">
        <v>64</v>
      </c>
      <c r="M35" s="75">
        <f t="shared" si="5"/>
        <v>128</v>
      </c>
      <c r="N35" s="76">
        <f t="shared" si="6"/>
        <v>172</v>
      </c>
      <c r="O35" s="77"/>
      <c r="P35" s="84"/>
    </row>
    <row r="36" spans="1:16" s="85" customFormat="1" x14ac:dyDescent="0.2">
      <c r="A36" s="102" t="str">
        <f>IF(I36&lt;&gt;"",1+MAX($A$10:A35),"")</f>
        <v/>
      </c>
      <c r="B36" s="119"/>
      <c r="C36" s="119"/>
      <c r="D36" s="1"/>
      <c r="E36" s="104"/>
      <c r="F36" s="105"/>
      <c r="G36" s="99"/>
      <c r="H36" s="73"/>
      <c r="I36" s="106"/>
      <c r="J36" s="78"/>
      <c r="K36" s="78"/>
      <c r="L36" s="75"/>
      <c r="M36" s="75"/>
      <c r="N36" s="76"/>
      <c r="O36" s="77"/>
      <c r="P36" s="84"/>
    </row>
    <row r="37" spans="1:16" s="85" customFormat="1" x14ac:dyDescent="0.2">
      <c r="A37" s="102" t="str">
        <f>IF(I37&lt;&gt;"",1+MAX($A$10:A36),"")</f>
        <v/>
      </c>
      <c r="B37" s="119"/>
      <c r="C37" s="119"/>
      <c r="D37" s="1"/>
      <c r="E37" s="117" t="s">
        <v>104</v>
      </c>
      <c r="F37" s="81"/>
      <c r="G37" s="99"/>
      <c r="H37" s="73"/>
      <c r="I37" s="81"/>
      <c r="J37" s="78"/>
      <c r="K37" s="78"/>
      <c r="L37" s="75"/>
      <c r="M37" s="75"/>
      <c r="N37" s="76"/>
      <c r="O37" s="77"/>
      <c r="P37" s="84"/>
    </row>
    <row r="38" spans="1:16" s="85" customFormat="1" x14ac:dyDescent="0.2">
      <c r="A38" s="102" t="str">
        <f>IF(I38&lt;&gt;"",1+MAX($A$10:A37),"")</f>
        <v/>
      </c>
      <c r="B38" s="119"/>
      <c r="C38" s="119"/>
      <c r="D38" s="1"/>
      <c r="E38" s="104"/>
      <c r="F38" s="81"/>
      <c r="G38" s="99"/>
      <c r="H38" s="73"/>
      <c r="I38" s="81"/>
      <c r="J38" s="78"/>
      <c r="K38" s="78"/>
      <c r="L38" s="75"/>
      <c r="M38" s="75"/>
      <c r="N38" s="76"/>
      <c r="O38" s="77"/>
      <c r="P38" s="84"/>
    </row>
    <row r="39" spans="1:16" s="85" customFormat="1" ht="47.25" x14ac:dyDescent="0.2">
      <c r="A39" s="102">
        <f>IF(I39&lt;&gt;"",1+MAX($A$10:A38),"")</f>
        <v>20</v>
      </c>
      <c r="B39" s="119"/>
      <c r="C39" s="119"/>
      <c r="D39" s="69"/>
      <c r="E39" s="70" t="s">
        <v>61</v>
      </c>
      <c r="F39" s="79">
        <v>1</v>
      </c>
      <c r="G39" s="72">
        <v>0</v>
      </c>
      <c r="H39" s="73">
        <f>CEILING(F39*(1+G39),1)</f>
        <v>1</v>
      </c>
      <c r="I39" s="74" t="s">
        <v>37</v>
      </c>
      <c r="J39" s="78">
        <v>18</v>
      </c>
      <c r="K39" s="78">
        <f>J39*H39</f>
        <v>18</v>
      </c>
      <c r="L39" s="75">
        <v>47</v>
      </c>
      <c r="M39" s="75">
        <f>L39*H39</f>
        <v>47</v>
      </c>
      <c r="N39" s="76">
        <f>(J39+L39)*H39</f>
        <v>65</v>
      </c>
      <c r="O39" s="77"/>
      <c r="P39" s="84"/>
    </row>
    <row r="40" spans="1:16" s="85" customFormat="1" ht="47.25" x14ac:dyDescent="0.2">
      <c r="A40" s="102">
        <f>IF(I40&lt;&gt;"",1+MAX($A$10:A39),"")</f>
        <v>21</v>
      </c>
      <c r="B40" s="119"/>
      <c r="C40" s="119"/>
      <c r="D40" s="69"/>
      <c r="E40" s="70" t="s">
        <v>62</v>
      </c>
      <c r="F40" s="79">
        <v>1</v>
      </c>
      <c r="G40" s="72">
        <v>0</v>
      </c>
      <c r="H40" s="73">
        <f>CEILING(F40*(1+G40),1)</f>
        <v>1</v>
      </c>
      <c r="I40" s="74" t="s">
        <v>37</v>
      </c>
      <c r="J40" s="78">
        <v>18</v>
      </c>
      <c r="K40" s="78">
        <f>J40*H40</f>
        <v>18</v>
      </c>
      <c r="L40" s="75">
        <v>47</v>
      </c>
      <c r="M40" s="75">
        <f>L40*H40</f>
        <v>47</v>
      </c>
      <c r="N40" s="76">
        <f>(J40+L40)*H40</f>
        <v>65</v>
      </c>
      <c r="O40" s="77"/>
      <c r="P40" s="84"/>
    </row>
    <row r="41" spans="1:16" s="85" customFormat="1" ht="47.25" x14ac:dyDescent="0.2">
      <c r="A41" s="102">
        <f>IF(I41&lt;&gt;"",1+MAX($A$10:A40),"")</f>
        <v>22</v>
      </c>
      <c r="B41" s="119"/>
      <c r="C41" s="119"/>
      <c r="D41" s="69"/>
      <c r="E41" s="70" t="s">
        <v>63</v>
      </c>
      <c r="F41" s="79">
        <v>1</v>
      </c>
      <c r="G41" s="72">
        <v>0</v>
      </c>
      <c r="H41" s="73">
        <f t="shared" ref="H41:H46" si="7">CEILING(F41*(1+G41),1)</f>
        <v>1</v>
      </c>
      <c r="I41" s="74" t="s">
        <v>37</v>
      </c>
      <c r="J41" s="78">
        <v>15.5</v>
      </c>
      <c r="K41" s="78">
        <f t="shared" ref="K41:K46" si="8">J41*H41</f>
        <v>15.5</v>
      </c>
      <c r="L41" s="75">
        <v>35.4</v>
      </c>
      <c r="M41" s="75">
        <f t="shared" ref="M41:M46" si="9">L41*H41</f>
        <v>35.4</v>
      </c>
      <c r="N41" s="76">
        <f t="shared" ref="N41:N46" si="10">(J41+L41)*H41</f>
        <v>50.9</v>
      </c>
      <c r="O41" s="77"/>
      <c r="P41" s="84"/>
    </row>
    <row r="42" spans="1:16" s="85" customFormat="1" ht="47.25" x14ac:dyDescent="0.2">
      <c r="A42" s="102">
        <f>IF(I42&lt;&gt;"",1+MAX($A$10:A41),"")</f>
        <v>23</v>
      </c>
      <c r="B42" s="119"/>
      <c r="C42" s="119"/>
      <c r="D42" s="69"/>
      <c r="E42" s="70" t="s">
        <v>64</v>
      </c>
      <c r="F42" s="79">
        <v>1</v>
      </c>
      <c r="G42" s="72">
        <v>0</v>
      </c>
      <c r="H42" s="73">
        <f t="shared" si="7"/>
        <v>1</v>
      </c>
      <c r="I42" s="74" t="s">
        <v>37</v>
      </c>
      <c r="J42" s="78">
        <v>15</v>
      </c>
      <c r="K42" s="78">
        <f t="shared" si="8"/>
        <v>15</v>
      </c>
      <c r="L42" s="75">
        <v>33</v>
      </c>
      <c r="M42" s="75">
        <f t="shared" si="9"/>
        <v>33</v>
      </c>
      <c r="N42" s="76">
        <f t="shared" si="10"/>
        <v>48</v>
      </c>
      <c r="O42" s="77"/>
      <c r="P42" s="84"/>
    </row>
    <row r="43" spans="1:16" s="85" customFormat="1" ht="47.25" x14ac:dyDescent="0.2">
      <c r="A43" s="102">
        <f>IF(I43&lt;&gt;"",1+MAX($A$10:A42),"")</f>
        <v>24</v>
      </c>
      <c r="B43" s="119"/>
      <c r="C43" s="119"/>
      <c r="D43" s="69"/>
      <c r="E43" s="70" t="s">
        <v>65</v>
      </c>
      <c r="F43" s="79">
        <v>3</v>
      </c>
      <c r="G43" s="72">
        <v>0</v>
      </c>
      <c r="H43" s="73">
        <f t="shared" si="7"/>
        <v>3</v>
      </c>
      <c r="I43" s="74" t="s">
        <v>37</v>
      </c>
      <c r="J43" s="78">
        <v>21</v>
      </c>
      <c r="K43" s="78">
        <f t="shared" si="8"/>
        <v>63</v>
      </c>
      <c r="L43" s="75">
        <v>55.45</v>
      </c>
      <c r="M43" s="75">
        <f t="shared" si="9"/>
        <v>166.35000000000002</v>
      </c>
      <c r="N43" s="76">
        <f t="shared" si="10"/>
        <v>229.35000000000002</v>
      </c>
      <c r="O43" s="77"/>
      <c r="P43" s="84"/>
    </row>
    <row r="44" spans="1:16" s="85" customFormat="1" ht="47.25" x14ac:dyDescent="0.2">
      <c r="A44" s="102">
        <f>IF(I44&lt;&gt;"",1+MAX($A$10:A43),"")</f>
        <v>25</v>
      </c>
      <c r="B44" s="119"/>
      <c r="C44" s="119"/>
      <c r="D44" s="69"/>
      <c r="E44" s="70" t="s">
        <v>66</v>
      </c>
      <c r="F44" s="79">
        <v>1</v>
      </c>
      <c r="G44" s="72">
        <v>0</v>
      </c>
      <c r="H44" s="73">
        <f t="shared" si="7"/>
        <v>1</v>
      </c>
      <c r="I44" s="74" t="s">
        <v>37</v>
      </c>
      <c r="J44" s="78">
        <v>15.5</v>
      </c>
      <c r="K44" s="78">
        <f t="shared" ref="K44" si="11">J44*H44</f>
        <v>15.5</v>
      </c>
      <c r="L44" s="75">
        <v>35.4</v>
      </c>
      <c r="M44" s="75">
        <f t="shared" si="9"/>
        <v>35.4</v>
      </c>
      <c r="N44" s="76">
        <f t="shared" si="10"/>
        <v>50.9</v>
      </c>
      <c r="O44" s="77"/>
      <c r="P44" s="84"/>
    </row>
    <row r="45" spans="1:16" s="85" customFormat="1" ht="47.25" x14ac:dyDescent="0.2">
      <c r="A45" s="102">
        <f>IF(I45&lt;&gt;"",1+MAX($A$10:A44),"")</f>
        <v>26</v>
      </c>
      <c r="B45" s="119"/>
      <c r="C45" s="119"/>
      <c r="D45" s="69"/>
      <c r="E45" s="70" t="s">
        <v>67</v>
      </c>
      <c r="F45" s="79">
        <v>2</v>
      </c>
      <c r="G45" s="72">
        <v>0</v>
      </c>
      <c r="H45" s="73">
        <f t="shared" si="7"/>
        <v>2</v>
      </c>
      <c r="I45" s="74" t="s">
        <v>37</v>
      </c>
      <c r="J45" s="78">
        <v>20</v>
      </c>
      <c r="K45" s="78">
        <f t="shared" si="8"/>
        <v>40</v>
      </c>
      <c r="L45" s="75">
        <v>65</v>
      </c>
      <c r="M45" s="75">
        <f t="shared" si="9"/>
        <v>130</v>
      </c>
      <c r="N45" s="76">
        <f t="shared" si="10"/>
        <v>170</v>
      </c>
      <c r="O45" s="77"/>
      <c r="P45" s="84"/>
    </row>
    <row r="46" spans="1:16" s="85" customFormat="1" ht="47.25" x14ac:dyDescent="0.2">
      <c r="A46" s="102">
        <f>IF(I46&lt;&gt;"",1+MAX($A$10:A45),"")</f>
        <v>27</v>
      </c>
      <c r="B46" s="119"/>
      <c r="C46" s="119"/>
      <c r="D46" s="69"/>
      <c r="E46" s="70" t="s">
        <v>68</v>
      </c>
      <c r="F46" s="79">
        <v>1</v>
      </c>
      <c r="G46" s="72">
        <v>0</v>
      </c>
      <c r="H46" s="73">
        <f t="shared" si="7"/>
        <v>1</v>
      </c>
      <c r="I46" s="74" t="s">
        <v>37</v>
      </c>
      <c r="J46" s="78">
        <v>28</v>
      </c>
      <c r="K46" s="78">
        <f t="shared" si="8"/>
        <v>28</v>
      </c>
      <c r="L46" s="75">
        <v>88</v>
      </c>
      <c r="M46" s="75">
        <f t="shared" si="9"/>
        <v>88</v>
      </c>
      <c r="N46" s="76">
        <f t="shared" si="10"/>
        <v>116</v>
      </c>
      <c r="O46" s="77"/>
      <c r="P46" s="84"/>
    </row>
    <row r="47" spans="1:16" s="85" customFormat="1" x14ac:dyDescent="0.2">
      <c r="A47" s="102">
        <f>IF(I47&lt;&gt;"",1+MAX($A$10:A46),"")</f>
        <v>28</v>
      </c>
      <c r="B47" s="119"/>
      <c r="C47" s="119"/>
      <c r="D47" s="69"/>
      <c r="E47" s="70" t="s">
        <v>69</v>
      </c>
      <c r="F47" s="79">
        <v>8</v>
      </c>
      <c r="G47" s="72">
        <v>0</v>
      </c>
      <c r="H47" s="73">
        <f t="shared" ref="H47:H54" si="12">CEILING(F47*(1+G47),1)</f>
        <v>8</v>
      </c>
      <c r="I47" s="74" t="s">
        <v>37</v>
      </c>
      <c r="J47" s="78">
        <v>6.8</v>
      </c>
      <c r="K47" s="78">
        <f t="shared" ref="K47:K54" si="13">J47*H47</f>
        <v>54.4</v>
      </c>
      <c r="L47" s="75">
        <v>21.2</v>
      </c>
      <c r="M47" s="75">
        <f t="shared" ref="M47:M54" si="14">L47*H47</f>
        <v>169.6</v>
      </c>
      <c r="N47" s="76">
        <f t="shared" ref="N47:N54" si="15">(J47+L47)*H47</f>
        <v>224</v>
      </c>
      <c r="O47" s="77"/>
      <c r="P47" s="84"/>
    </row>
    <row r="48" spans="1:16" s="85" customFormat="1" ht="47.25" x14ac:dyDescent="0.2">
      <c r="A48" s="102">
        <f>IF(I48&lt;&gt;"",1+MAX($A$10:A47),"")</f>
        <v>29</v>
      </c>
      <c r="B48" s="119"/>
      <c r="C48" s="119"/>
      <c r="D48" s="1"/>
      <c r="E48" s="70" t="s">
        <v>70</v>
      </c>
      <c r="F48" s="79">
        <v>8</v>
      </c>
      <c r="G48" s="72">
        <v>0</v>
      </c>
      <c r="H48" s="73">
        <f t="shared" si="12"/>
        <v>8</v>
      </c>
      <c r="I48" s="74" t="s">
        <v>37</v>
      </c>
      <c r="J48" s="78">
        <v>45</v>
      </c>
      <c r="K48" s="78">
        <f t="shared" si="13"/>
        <v>360</v>
      </c>
      <c r="L48" s="75">
        <v>320</v>
      </c>
      <c r="M48" s="75">
        <f t="shared" si="14"/>
        <v>2560</v>
      </c>
      <c r="N48" s="76">
        <f t="shared" si="15"/>
        <v>2920</v>
      </c>
      <c r="O48" s="77"/>
      <c r="P48" s="84"/>
    </row>
    <row r="49" spans="1:16" s="85" customFormat="1" ht="47.25" x14ac:dyDescent="0.2">
      <c r="A49" s="102">
        <f>IF(I49&lt;&gt;"",1+MAX($A$10:A48),"")</f>
        <v>30</v>
      </c>
      <c r="B49" s="119"/>
      <c r="C49" s="119"/>
      <c r="D49" s="1"/>
      <c r="E49" s="70" t="s">
        <v>71</v>
      </c>
      <c r="F49" s="79">
        <v>1</v>
      </c>
      <c r="G49" s="72">
        <v>0</v>
      </c>
      <c r="H49" s="73">
        <f t="shared" si="12"/>
        <v>1</v>
      </c>
      <c r="I49" s="74" t="s">
        <v>37</v>
      </c>
      <c r="J49" s="78">
        <v>35</v>
      </c>
      <c r="K49" s="78">
        <f t="shared" si="13"/>
        <v>35</v>
      </c>
      <c r="L49" s="75">
        <v>220</v>
      </c>
      <c r="M49" s="75">
        <f t="shared" si="14"/>
        <v>220</v>
      </c>
      <c r="N49" s="76">
        <f t="shared" si="15"/>
        <v>255</v>
      </c>
      <c r="O49" s="77"/>
      <c r="P49" s="84"/>
    </row>
    <row r="50" spans="1:16" s="85" customFormat="1" ht="47.25" x14ac:dyDescent="0.2">
      <c r="A50" s="102">
        <f>IF(I50&lt;&gt;"",1+MAX($A$10:A49),"")</f>
        <v>31</v>
      </c>
      <c r="B50" s="119"/>
      <c r="C50" s="119"/>
      <c r="D50" s="1"/>
      <c r="E50" s="70" t="s">
        <v>72</v>
      </c>
      <c r="F50" s="79">
        <v>1</v>
      </c>
      <c r="G50" s="72">
        <v>0</v>
      </c>
      <c r="H50" s="73">
        <f t="shared" si="12"/>
        <v>1</v>
      </c>
      <c r="I50" s="74" t="s">
        <v>37</v>
      </c>
      <c r="J50" s="78">
        <v>28</v>
      </c>
      <c r="K50" s="78">
        <f t="shared" si="13"/>
        <v>28</v>
      </c>
      <c r="L50" s="75">
        <v>180</v>
      </c>
      <c r="M50" s="75">
        <f t="shared" si="14"/>
        <v>180</v>
      </c>
      <c r="N50" s="76">
        <f t="shared" si="15"/>
        <v>208</v>
      </c>
      <c r="O50" s="77"/>
      <c r="P50" s="84"/>
    </row>
    <row r="51" spans="1:16" s="85" customFormat="1" ht="47.25" x14ac:dyDescent="0.2">
      <c r="A51" s="102">
        <f>IF(I51&lt;&gt;"",1+MAX($A$10:A50),"")</f>
        <v>32</v>
      </c>
      <c r="B51" s="119"/>
      <c r="C51" s="119"/>
      <c r="D51" s="1"/>
      <c r="E51" s="70" t="s">
        <v>73</v>
      </c>
      <c r="F51" s="79">
        <v>1</v>
      </c>
      <c r="G51" s="72">
        <v>0</v>
      </c>
      <c r="H51" s="73">
        <f t="shared" si="12"/>
        <v>1</v>
      </c>
      <c r="I51" s="74" t="s">
        <v>37</v>
      </c>
      <c r="J51" s="78">
        <v>230</v>
      </c>
      <c r="K51" s="78">
        <f t="shared" si="13"/>
        <v>230</v>
      </c>
      <c r="L51" s="75">
        <v>4300</v>
      </c>
      <c r="M51" s="75">
        <f t="shared" si="14"/>
        <v>4300</v>
      </c>
      <c r="N51" s="76">
        <f t="shared" si="15"/>
        <v>4530</v>
      </c>
      <c r="O51" s="77"/>
      <c r="P51" s="84"/>
    </row>
    <row r="52" spans="1:16" s="85" customFormat="1" ht="47.25" x14ac:dyDescent="0.2">
      <c r="A52" s="102">
        <f>IF(I52&lt;&gt;"",1+MAX($A$10:A51),"")</f>
        <v>33</v>
      </c>
      <c r="B52" s="119"/>
      <c r="C52" s="119"/>
      <c r="D52" s="1"/>
      <c r="E52" s="70" t="s">
        <v>74</v>
      </c>
      <c r="F52" s="79">
        <v>2</v>
      </c>
      <c r="G52" s="72">
        <v>0</v>
      </c>
      <c r="H52" s="73">
        <f t="shared" si="12"/>
        <v>2</v>
      </c>
      <c r="I52" s="74" t="s">
        <v>37</v>
      </c>
      <c r="J52" s="78">
        <v>55</v>
      </c>
      <c r="K52" s="78">
        <f t="shared" si="13"/>
        <v>110</v>
      </c>
      <c r="L52" s="75">
        <v>320</v>
      </c>
      <c r="M52" s="75">
        <f t="shared" si="14"/>
        <v>640</v>
      </c>
      <c r="N52" s="76">
        <f t="shared" si="15"/>
        <v>750</v>
      </c>
      <c r="O52" s="77"/>
      <c r="P52" s="84"/>
    </row>
    <row r="53" spans="1:16" s="85" customFormat="1" x14ac:dyDescent="0.2">
      <c r="A53" s="102">
        <f>IF(I53&lt;&gt;"",1+MAX($A$10:A52),"")</f>
        <v>34</v>
      </c>
      <c r="B53" s="119"/>
      <c r="C53" s="119"/>
      <c r="D53" s="1"/>
      <c r="E53" s="70" t="s">
        <v>75</v>
      </c>
      <c r="F53" s="79">
        <v>1</v>
      </c>
      <c r="G53" s="72">
        <v>0</v>
      </c>
      <c r="H53" s="73">
        <f t="shared" si="12"/>
        <v>1</v>
      </c>
      <c r="I53" s="74" t="s">
        <v>37</v>
      </c>
      <c r="J53" s="78">
        <v>250</v>
      </c>
      <c r="K53" s="78">
        <f t="shared" si="13"/>
        <v>250</v>
      </c>
      <c r="L53" s="75">
        <v>6500</v>
      </c>
      <c r="M53" s="75">
        <f t="shared" si="14"/>
        <v>6500</v>
      </c>
      <c r="N53" s="76">
        <f t="shared" si="15"/>
        <v>6750</v>
      </c>
      <c r="O53" s="77"/>
      <c r="P53" s="84"/>
    </row>
    <row r="54" spans="1:16" s="85" customFormat="1" x14ac:dyDescent="0.2">
      <c r="A54" s="102">
        <f>IF(I54&lt;&gt;"",1+MAX($A$10:A53),"")</f>
        <v>35</v>
      </c>
      <c r="B54" s="119"/>
      <c r="C54" s="119"/>
      <c r="D54" s="1"/>
      <c r="E54" s="70" t="s">
        <v>76</v>
      </c>
      <c r="F54" s="79">
        <v>1</v>
      </c>
      <c r="G54" s="72">
        <v>0</v>
      </c>
      <c r="H54" s="73">
        <f t="shared" si="12"/>
        <v>1</v>
      </c>
      <c r="I54" s="74" t="s">
        <v>37</v>
      </c>
      <c r="J54" s="78">
        <v>250</v>
      </c>
      <c r="K54" s="78">
        <f t="shared" si="13"/>
        <v>250</v>
      </c>
      <c r="L54" s="75">
        <v>6500</v>
      </c>
      <c r="M54" s="75">
        <f t="shared" si="14"/>
        <v>6500</v>
      </c>
      <c r="N54" s="76">
        <f t="shared" si="15"/>
        <v>6750</v>
      </c>
      <c r="O54" s="77"/>
      <c r="P54" s="84"/>
    </row>
    <row r="55" spans="1:16" s="85" customFormat="1" x14ac:dyDescent="0.2">
      <c r="A55" s="102" t="str">
        <f>IF(I55&lt;&gt;"",1+MAX($A$10:A54),"")</f>
        <v/>
      </c>
      <c r="B55" s="119"/>
      <c r="C55" s="119"/>
      <c r="D55" s="1"/>
      <c r="E55" s="70"/>
      <c r="F55" s="81"/>
      <c r="G55" s="81"/>
      <c r="H55" s="81"/>
      <c r="I55" s="81"/>
      <c r="J55" s="78"/>
      <c r="K55" s="78"/>
      <c r="L55" s="75"/>
      <c r="M55" s="75"/>
      <c r="N55" s="76"/>
      <c r="O55" s="77"/>
      <c r="P55" s="84"/>
    </row>
    <row r="56" spans="1:16" s="85" customFormat="1" x14ac:dyDescent="0.2">
      <c r="A56" s="102" t="str">
        <f>IF(I56&lt;&gt;"",1+MAX($A$10:A55),"")</f>
        <v/>
      </c>
      <c r="B56" s="119"/>
      <c r="C56" s="119"/>
      <c r="D56" s="1"/>
      <c r="E56" s="117" t="s">
        <v>103</v>
      </c>
      <c r="F56" s="81"/>
      <c r="G56" s="81"/>
      <c r="H56" s="81"/>
      <c r="I56" s="81"/>
      <c r="J56" s="78"/>
      <c r="K56" s="78"/>
      <c r="L56" s="75"/>
      <c r="M56" s="75"/>
      <c r="N56" s="76"/>
      <c r="O56" s="77"/>
      <c r="P56" s="84"/>
    </row>
    <row r="57" spans="1:16" s="85" customFormat="1" x14ac:dyDescent="0.2">
      <c r="A57" s="102" t="str">
        <f>IF(I57&lt;&gt;"",1+MAX($A$10:A56),"")</f>
        <v/>
      </c>
      <c r="B57" s="119"/>
      <c r="C57" s="119"/>
      <c r="D57" s="1"/>
      <c r="E57" s="70"/>
      <c r="F57" s="81"/>
      <c r="G57" s="81"/>
      <c r="H57" s="81"/>
      <c r="I57" s="81"/>
      <c r="J57" s="78"/>
      <c r="K57" s="78"/>
      <c r="L57" s="75"/>
      <c r="M57" s="75"/>
      <c r="N57" s="76"/>
      <c r="O57" s="77"/>
      <c r="P57" s="84"/>
    </row>
    <row r="58" spans="1:16" s="85" customFormat="1" x14ac:dyDescent="0.2">
      <c r="A58" s="102">
        <f>IF(I58&lt;&gt;"",1+MAX($A$10:A57),"")</f>
        <v>36</v>
      </c>
      <c r="B58" s="119"/>
      <c r="C58" s="119"/>
      <c r="D58" s="1"/>
      <c r="E58" s="70" t="s">
        <v>105</v>
      </c>
      <c r="F58" s="79">
        <v>100.28</v>
      </c>
      <c r="G58" s="72">
        <v>0.05</v>
      </c>
      <c r="H58" s="73">
        <f>CEILING(F58*(1+G58),1)</f>
        <v>106</v>
      </c>
      <c r="I58" s="74" t="s">
        <v>39</v>
      </c>
      <c r="J58" s="78">
        <v>4.5</v>
      </c>
      <c r="K58" s="78">
        <f>J58*H58</f>
        <v>477</v>
      </c>
      <c r="L58" s="75">
        <v>2.1</v>
      </c>
      <c r="M58" s="75">
        <f>L58*H58</f>
        <v>222.60000000000002</v>
      </c>
      <c r="N58" s="76">
        <f>(J58+L58)*H58</f>
        <v>699.59999999999991</v>
      </c>
      <c r="O58" s="77"/>
      <c r="P58" s="84"/>
    </row>
    <row r="59" spans="1:16" s="85" customFormat="1" x14ac:dyDescent="0.2">
      <c r="A59" s="102">
        <f>IF(I59&lt;&gt;"",1+MAX($A$10:A58),"")</f>
        <v>37</v>
      </c>
      <c r="B59" s="119"/>
      <c r="C59" s="119"/>
      <c r="D59" s="1"/>
      <c r="E59" s="70" t="s">
        <v>106</v>
      </c>
      <c r="F59" s="79">
        <v>31.87</v>
      </c>
      <c r="G59" s="72">
        <v>0.05</v>
      </c>
      <c r="H59" s="73">
        <f>CEILING(F59*(1+G59),1)</f>
        <v>34</v>
      </c>
      <c r="I59" s="74" t="s">
        <v>39</v>
      </c>
      <c r="J59" s="78">
        <v>5.8</v>
      </c>
      <c r="K59" s="78">
        <f>J59*H59</f>
        <v>197.2</v>
      </c>
      <c r="L59" s="75">
        <v>3.2</v>
      </c>
      <c r="M59" s="75">
        <f>L59*H59</f>
        <v>108.80000000000001</v>
      </c>
      <c r="N59" s="76">
        <f>(J59+L59)*H59</f>
        <v>306</v>
      </c>
      <c r="O59" s="77"/>
      <c r="P59" s="84"/>
    </row>
    <row r="60" spans="1:16" s="85" customFormat="1" x14ac:dyDescent="0.2">
      <c r="A60" s="102">
        <f>IF(I60&lt;&gt;"",1+MAX($A$10:A59),"")</f>
        <v>38</v>
      </c>
      <c r="B60" s="119"/>
      <c r="C60" s="119"/>
      <c r="D60" s="1"/>
      <c r="E60" s="70" t="s">
        <v>107</v>
      </c>
      <c r="F60" s="79">
        <v>119.47</v>
      </c>
      <c r="G60" s="72">
        <v>0.05</v>
      </c>
      <c r="H60" s="73">
        <f>CEILING(F60*(1+G60),1)</f>
        <v>126</v>
      </c>
      <c r="I60" s="74" t="s">
        <v>39</v>
      </c>
      <c r="J60" s="78">
        <v>6.8</v>
      </c>
      <c r="K60" s="78">
        <f>J60*H60</f>
        <v>856.8</v>
      </c>
      <c r="L60" s="75">
        <v>4</v>
      </c>
      <c r="M60" s="75">
        <f>L60*H60</f>
        <v>504</v>
      </c>
      <c r="N60" s="76">
        <f>(J60+L60)*H60</f>
        <v>1360.8000000000002</v>
      </c>
      <c r="O60" s="77"/>
      <c r="P60" s="84"/>
    </row>
    <row r="61" spans="1:16" s="85" customFormat="1" x14ac:dyDescent="0.2">
      <c r="A61" s="102">
        <f>IF(I61&lt;&gt;"",1+MAX($A$10:A60),"")</f>
        <v>39</v>
      </c>
      <c r="B61" s="119"/>
      <c r="C61" s="119"/>
      <c r="D61" s="1"/>
      <c r="E61" s="70" t="s">
        <v>108</v>
      </c>
      <c r="F61" s="79">
        <v>59.94</v>
      </c>
      <c r="G61" s="72">
        <v>0.05</v>
      </c>
      <c r="H61" s="73">
        <f>CEILING(F61*(1+G61),1)</f>
        <v>63</v>
      </c>
      <c r="I61" s="74" t="s">
        <v>39</v>
      </c>
      <c r="J61" s="78">
        <v>9.8000000000000007</v>
      </c>
      <c r="K61" s="78">
        <f>J61*H61</f>
        <v>617.40000000000009</v>
      </c>
      <c r="L61" s="75">
        <v>5.5</v>
      </c>
      <c r="M61" s="75">
        <f>L61*H61</f>
        <v>346.5</v>
      </c>
      <c r="N61" s="76">
        <f>(J61+L61)*H61</f>
        <v>963.90000000000009</v>
      </c>
      <c r="O61" s="77"/>
      <c r="P61" s="84"/>
    </row>
    <row r="62" spans="1:16" s="85" customFormat="1" x14ac:dyDescent="0.2">
      <c r="A62" s="102" t="str">
        <f>IF(I62&lt;&gt;"",1+MAX($A$10:A61),"")</f>
        <v/>
      </c>
      <c r="B62" s="119"/>
      <c r="C62" s="119"/>
      <c r="D62" s="1"/>
      <c r="E62" s="104"/>
      <c r="F62" s="105"/>
      <c r="G62" s="99"/>
      <c r="H62" s="73"/>
      <c r="I62" s="106"/>
      <c r="J62" s="78"/>
      <c r="K62" s="78"/>
      <c r="L62" s="75"/>
      <c r="M62" s="75"/>
      <c r="N62" s="76"/>
      <c r="O62" s="77"/>
      <c r="P62" s="84"/>
    </row>
    <row r="63" spans="1:16" s="85" customFormat="1" x14ac:dyDescent="0.2">
      <c r="A63" s="102">
        <f>IF(I63&lt;&gt;"",1+MAX($A$10:A62),"")</f>
        <v>40</v>
      </c>
      <c r="B63" s="119"/>
      <c r="C63" s="119"/>
      <c r="D63" s="1"/>
      <c r="E63" s="70" t="s">
        <v>77</v>
      </c>
      <c r="F63" s="79">
        <v>5.95</v>
      </c>
      <c r="G63" s="72">
        <v>0.05</v>
      </c>
      <c r="H63" s="73">
        <f t="shared" ref="H63:H74" si="16">CEILING(F63*(1+G63),1)</f>
        <v>7</v>
      </c>
      <c r="I63" s="74" t="s">
        <v>39</v>
      </c>
      <c r="J63" s="78">
        <v>3.5</v>
      </c>
      <c r="K63" s="78">
        <f t="shared" ref="K63:K74" si="17">J63*H63</f>
        <v>24.5</v>
      </c>
      <c r="L63" s="75">
        <v>1.6</v>
      </c>
      <c r="M63" s="75">
        <f t="shared" ref="M63:M74" si="18">L63*H63</f>
        <v>11.200000000000001</v>
      </c>
      <c r="N63" s="76">
        <f t="shared" ref="N63:N74" si="19">(J63+L63)*H63</f>
        <v>35.699999999999996</v>
      </c>
      <c r="O63" s="77"/>
      <c r="P63" s="84"/>
    </row>
    <row r="64" spans="1:16" s="85" customFormat="1" x14ac:dyDescent="0.2">
      <c r="A64" s="102">
        <f>IF(I64&lt;&gt;"",1+MAX($A$10:A63),"")</f>
        <v>41</v>
      </c>
      <c r="B64" s="119"/>
      <c r="C64" s="119"/>
      <c r="D64" s="1"/>
      <c r="E64" s="70" t="s">
        <v>78</v>
      </c>
      <c r="F64" s="79">
        <v>20.98</v>
      </c>
      <c r="G64" s="72">
        <v>0.05</v>
      </c>
      <c r="H64" s="73">
        <f t="shared" si="16"/>
        <v>23</v>
      </c>
      <c r="I64" s="74" t="s">
        <v>39</v>
      </c>
      <c r="J64" s="78">
        <v>4</v>
      </c>
      <c r="K64" s="78">
        <f t="shared" si="17"/>
        <v>92</v>
      </c>
      <c r="L64" s="75">
        <v>1.9</v>
      </c>
      <c r="M64" s="75">
        <f t="shared" si="18"/>
        <v>43.699999999999996</v>
      </c>
      <c r="N64" s="76">
        <f t="shared" si="19"/>
        <v>135.70000000000002</v>
      </c>
      <c r="O64" s="77"/>
      <c r="P64" s="84"/>
    </row>
    <row r="65" spans="1:16" s="85" customFormat="1" x14ac:dyDescent="0.2">
      <c r="A65" s="102">
        <f>IF(I65&lt;&gt;"",1+MAX($A$10:A64),"")</f>
        <v>42</v>
      </c>
      <c r="B65" s="119"/>
      <c r="C65" s="119"/>
      <c r="D65" s="1"/>
      <c r="E65" s="70" t="s">
        <v>79</v>
      </c>
      <c r="F65" s="79">
        <v>82.04</v>
      </c>
      <c r="G65" s="72">
        <v>0.05</v>
      </c>
      <c r="H65" s="73">
        <f t="shared" si="16"/>
        <v>87</v>
      </c>
      <c r="I65" s="74" t="s">
        <v>39</v>
      </c>
      <c r="J65" s="78">
        <v>4.3</v>
      </c>
      <c r="K65" s="78">
        <f t="shared" si="17"/>
        <v>374.09999999999997</v>
      </c>
      <c r="L65" s="75">
        <v>2.1</v>
      </c>
      <c r="M65" s="75">
        <f t="shared" si="18"/>
        <v>182.70000000000002</v>
      </c>
      <c r="N65" s="76">
        <f t="shared" si="19"/>
        <v>556.80000000000007</v>
      </c>
      <c r="O65" s="77"/>
      <c r="P65" s="84"/>
    </row>
    <row r="66" spans="1:16" s="85" customFormat="1" x14ac:dyDescent="0.2">
      <c r="A66" s="102">
        <f>IF(I66&lt;&gt;"",1+MAX($A$10:A65),"")</f>
        <v>43</v>
      </c>
      <c r="B66" s="119"/>
      <c r="C66" s="119"/>
      <c r="D66" s="1"/>
      <c r="E66" s="70" t="s">
        <v>80</v>
      </c>
      <c r="F66" s="79">
        <v>49.88</v>
      </c>
      <c r="G66" s="72">
        <v>0.05</v>
      </c>
      <c r="H66" s="73">
        <f t="shared" si="16"/>
        <v>53</v>
      </c>
      <c r="I66" s="74" t="s">
        <v>39</v>
      </c>
      <c r="J66" s="78">
        <v>5.5</v>
      </c>
      <c r="K66" s="78">
        <f t="shared" si="17"/>
        <v>291.5</v>
      </c>
      <c r="L66" s="75">
        <v>3</v>
      </c>
      <c r="M66" s="75">
        <f t="shared" si="18"/>
        <v>159</v>
      </c>
      <c r="N66" s="76">
        <f t="shared" si="19"/>
        <v>450.5</v>
      </c>
      <c r="O66" s="77"/>
      <c r="P66" s="84"/>
    </row>
    <row r="67" spans="1:16" s="85" customFormat="1" x14ac:dyDescent="0.2">
      <c r="A67" s="102">
        <f>IF(I67&lt;&gt;"",1+MAX($A$10:A66),"")</f>
        <v>44</v>
      </c>
      <c r="B67" s="119"/>
      <c r="C67" s="119"/>
      <c r="D67" s="1"/>
      <c r="E67" s="70" t="s">
        <v>81</v>
      </c>
      <c r="F67" s="79">
        <v>21.41</v>
      </c>
      <c r="G67" s="72">
        <v>0.05</v>
      </c>
      <c r="H67" s="73">
        <f t="shared" si="16"/>
        <v>23</v>
      </c>
      <c r="I67" s="74" t="s">
        <v>39</v>
      </c>
      <c r="J67" s="78">
        <v>5.7</v>
      </c>
      <c r="K67" s="78">
        <f t="shared" si="17"/>
        <v>131.1</v>
      </c>
      <c r="L67" s="75">
        <v>3.3</v>
      </c>
      <c r="M67" s="75">
        <f t="shared" si="18"/>
        <v>75.899999999999991</v>
      </c>
      <c r="N67" s="76">
        <f t="shared" si="19"/>
        <v>207</v>
      </c>
      <c r="O67" s="77"/>
      <c r="P67" s="84"/>
    </row>
    <row r="68" spans="1:16" s="85" customFormat="1" x14ac:dyDescent="0.2">
      <c r="A68" s="102">
        <f>IF(I68&lt;&gt;"",1+MAX($A$10:A67),"")</f>
        <v>45</v>
      </c>
      <c r="B68" s="119"/>
      <c r="C68" s="119"/>
      <c r="D68" s="1"/>
      <c r="E68" s="70" t="s">
        <v>82</v>
      </c>
      <c r="F68" s="79">
        <v>16.14</v>
      </c>
      <c r="G68" s="72">
        <v>0.05</v>
      </c>
      <c r="H68" s="73">
        <f t="shared" si="16"/>
        <v>17</v>
      </c>
      <c r="I68" s="74" t="s">
        <v>39</v>
      </c>
      <c r="J68" s="78">
        <v>6.1</v>
      </c>
      <c r="K68" s="78">
        <f t="shared" si="17"/>
        <v>103.69999999999999</v>
      </c>
      <c r="L68" s="75">
        <v>3.8</v>
      </c>
      <c r="M68" s="75">
        <f t="shared" si="18"/>
        <v>64.599999999999994</v>
      </c>
      <c r="N68" s="76">
        <f t="shared" si="19"/>
        <v>168.29999999999998</v>
      </c>
      <c r="O68" s="77"/>
      <c r="P68" s="84"/>
    </row>
    <row r="69" spans="1:16" s="85" customFormat="1" x14ac:dyDescent="0.2">
      <c r="A69" s="102">
        <f>IF(I69&lt;&gt;"",1+MAX($A$10:A68),"")</f>
        <v>46</v>
      </c>
      <c r="B69" s="119"/>
      <c r="C69" s="119"/>
      <c r="D69" s="1"/>
      <c r="E69" s="70" t="s">
        <v>83</v>
      </c>
      <c r="F69" s="79">
        <v>85.32</v>
      </c>
      <c r="G69" s="72">
        <v>0.05</v>
      </c>
      <c r="H69" s="73">
        <f t="shared" si="16"/>
        <v>90</v>
      </c>
      <c r="I69" s="74" t="s">
        <v>39</v>
      </c>
      <c r="J69" s="78">
        <v>6.5</v>
      </c>
      <c r="K69" s="78">
        <f t="shared" si="17"/>
        <v>585</v>
      </c>
      <c r="L69" s="75">
        <v>4.3</v>
      </c>
      <c r="M69" s="75">
        <f t="shared" si="18"/>
        <v>387</v>
      </c>
      <c r="N69" s="76">
        <f t="shared" si="19"/>
        <v>972.00000000000011</v>
      </c>
      <c r="O69" s="77"/>
      <c r="P69" s="84"/>
    </row>
    <row r="70" spans="1:16" s="85" customFormat="1" x14ac:dyDescent="0.2">
      <c r="A70" s="102">
        <f>IF(I70&lt;&gt;"",1+MAX($A$10:A69),"")</f>
        <v>47</v>
      </c>
      <c r="B70" s="119"/>
      <c r="C70" s="119"/>
      <c r="D70" s="1"/>
      <c r="E70" s="70" t="s">
        <v>84</v>
      </c>
      <c r="F70" s="79">
        <v>34.729999999999997</v>
      </c>
      <c r="G70" s="72">
        <v>0.05</v>
      </c>
      <c r="H70" s="73">
        <f t="shared" si="16"/>
        <v>37</v>
      </c>
      <c r="I70" s="74" t="s">
        <v>39</v>
      </c>
      <c r="J70" s="78">
        <v>6.8</v>
      </c>
      <c r="K70" s="78">
        <f t="shared" si="17"/>
        <v>251.6</v>
      </c>
      <c r="L70" s="75">
        <v>4.5999999999999996</v>
      </c>
      <c r="M70" s="75">
        <f t="shared" si="18"/>
        <v>170.2</v>
      </c>
      <c r="N70" s="76">
        <f t="shared" si="19"/>
        <v>421.79999999999995</v>
      </c>
      <c r="O70" s="77"/>
      <c r="P70" s="84"/>
    </row>
    <row r="71" spans="1:16" s="85" customFormat="1" x14ac:dyDescent="0.2">
      <c r="A71" s="102">
        <f>IF(I71&lt;&gt;"",1+MAX($A$10:A70),"")</f>
        <v>48</v>
      </c>
      <c r="B71" s="119"/>
      <c r="C71" s="119"/>
      <c r="D71" s="1"/>
      <c r="E71" s="70" t="s">
        <v>85</v>
      </c>
      <c r="F71" s="79">
        <v>8.4</v>
      </c>
      <c r="G71" s="72">
        <v>0.05</v>
      </c>
      <c r="H71" s="73">
        <f t="shared" si="16"/>
        <v>9</v>
      </c>
      <c r="I71" s="74" t="s">
        <v>39</v>
      </c>
      <c r="J71" s="78">
        <v>7.4</v>
      </c>
      <c r="K71" s="78">
        <f t="shared" si="17"/>
        <v>66.600000000000009</v>
      </c>
      <c r="L71" s="75">
        <v>5</v>
      </c>
      <c r="M71" s="75">
        <f t="shared" si="18"/>
        <v>45</v>
      </c>
      <c r="N71" s="76">
        <f t="shared" si="19"/>
        <v>111.60000000000001</v>
      </c>
      <c r="O71" s="77"/>
      <c r="P71" s="84"/>
    </row>
    <row r="72" spans="1:16" s="85" customFormat="1" x14ac:dyDescent="0.2">
      <c r="A72" s="102">
        <f>IF(I72&lt;&gt;"",1+MAX($A$10:A71),"")</f>
        <v>49</v>
      </c>
      <c r="B72" s="119"/>
      <c r="C72" s="119"/>
      <c r="D72" s="1"/>
      <c r="E72" s="70" t="s">
        <v>86</v>
      </c>
      <c r="F72" s="79">
        <v>17.96</v>
      </c>
      <c r="G72" s="72">
        <v>0.05</v>
      </c>
      <c r="H72" s="73">
        <f t="shared" si="16"/>
        <v>19</v>
      </c>
      <c r="I72" s="74" t="s">
        <v>39</v>
      </c>
      <c r="J72" s="78">
        <v>7.7</v>
      </c>
      <c r="K72" s="78">
        <f t="shared" si="17"/>
        <v>146.30000000000001</v>
      </c>
      <c r="L72" s="75">
        <v>5.7</v>
      </c>
      <c r="M72" s="75">
        <f t="shared" si="18"/>
        <v>108.3</v>
      </c>
      <c r="N72" s="76">
        <f t="shared" si="19"/>
        <v>254.6</v>
      </c>
      <c r="O72" s="77"/>
      <c r="P72" s="84"/>
    </row>
    <row r="73" spans="1:16" s="85" customFormat="1" x14ac:dyDescent="0.2">
      <c r="A73" s="102">
        <f>IF(I73&lt;&gt;"",1+MAX($A$10:A72),"")</f>
        <v>50</v>
      </c>
      <c r="B73" s="119"/>
      <c r="C73" s="119"/>
      <c r="D73" s="1"/>
      <c r="E73" s="70" t="s">
        <v>87</v>
      </c>
      <c r="F73" s="79">
        <v>9.6300000000000008</v>
      </c>
      <c r="G73" s="72">
        <v>0.05</v>
      </c>
      <c r="H73" s="73">
        <f t="shared" si="16"/>
        <v>11</v>
      </c>
      <c r="I73" s="74" t="s">
        <v>39</v>
      </c>
      <c r="J73" s="78">
        <v>8.6999999999999993</v>
      </c>
      <c r="K73" s="78">
        <f t="shared" si="17"/>
        <v>95.699999999999989</v>
      </c>
      <c r="L73" s="75">
        <v>6</v>
      </c>
      <c r="M73" s="75">
        <f t="shared" si="18"/>
        <v>66</v>
      </c>
      <c r="N73" s="76">
        <f t="shared" si="19"/>
        <v>161.69999999999999</v>
      </c>
      <c r="O73" s="77"/>
      <c r="P73" s="84"/>
    </row>
    <row r="74" spans="1:16" s="85" customFormat="1" x14ac:dyDescent="0.2">
      <c r="A74" s="102">
        <f>IF(I74&lt;&gt;"",1+MAX($A$10:A73),"")</f>
        <v>51</v>
      </c>
      <c r="B74" s="119"/>
      <c r="C74" s="119"/>
      <c r="D74" s="1"/>
      <c r="E74" s="70" t="s">
        <v>88</v>
      </c>
      <c r="F74" s="79">
        <v>48.8</v>
      </c>
      <c r="G74" s="72">
        <v>0.05</v>
      </c>
      <c r="H74" s="73">
        <f t="shared" si="16"/>
        <v>52</v>
      </c>
      <c r="I74" s="74" t="s">
        <v>39</v>
      </c>
      <c r="J74" s="78">
        <v>9.1999999999999993</v>
      </c>
      <c r="K74" s="78">
        <f t="shared" si="17"/>
        <v>478.4</v>
      </c>
      <c r="L74" s="75">
        <v>6.2</v>
      </c>
      <c r="M74" s="75">
        <f t="shared" si="18"/>
        <v>322.40000000000003</v>
      </c>
      <c r="N74" s="76">
        <f t="shared" si="19"/>
        <v>800.8</v>
      </c>
      <c r="O74" s="77"/>
      <c r="P74" s="84"/>
    </row>
    <row r="75" spans="1:16" s="85" customFormat="1" x14ac:dyDescent="0.2">
      <c r="A75" s="102">
        <f>IF(I75&lt;&gt;"",1+MAX($A$10:A74),"")</f>
        <v>52</v>
      </c>
      <c r="B75" s="119"/>
      <c r="C75" s="119"/>
      <c r="D75" s="1"/>
      <c r="E75" s="70" t="s">
        <v>89</v>
      </c>
      <c r="F75" s="79">
        <v>19.11</v>
      </c>
      <c r="G75" s="72">
        <v>0.05</v>
      </c>
      <c r="H75" s="73">
        <f>CEILING(F75*(1+G75),1)</f>
        <v>21</v>
      </c>
      <c r="I75" s="74" t="s">
        <v>39</v>
      </c>
      <c r="J75" s="78">
        <v>10.8</v>
      </c>
      <c r="K75" s="78">
        <f>J75*H75</f>
        <v>226.8</v>
      </c>
      <c r="L75" s="75">
        <v>6.4</v>
      </c>
      <c r="M75" s="75">
        <f>L75*H75</f>
        <v>134.4</v>
      </c>
      <c r="N75" s="76">
        <f>(J75+L75)*H75</f>
        <v>361.20000000000005</v>
      </c>
      <c r="O75" s="77"/>
      <c r="P75" s="84"/>
    </row>
    <row r="76" spans="1:16" s="85" customFormat="1" x14ac:dyDescent="0.2">
      <c r="A76" s="102">
        <f>IF(I76&lt;&gt;"",1+MAX($A$10:A75),"")</f>
        <v>53</v>
      </c>
      <c r="B76" s="119"/>
      <c r="C76" s="119"/>
      <c r="D76" s="1"/>
      <c r="E76" s="70" t="s">
        <v>90</v>
      </c>
      <c r="F76" s="79">
        <v>211.12</v>
      </c>
      <c r="G76" s="72">
        <v>0.05</v>
      </c>
      <c r="H76" s="73">
        <f>CEILING(F76*(1+G76),1)</f>
        <v>222</v>
      </c>
      <c r="I76" s="74" t="s">
        <v>39</v>
      </c>
      <c r="J76" s="78">
        <v>13.2</v>
      </c>
      <c r="K76" s="78">
        <f>J76*H76</f>
        <v>2930.3999999999996</v>
      </c>
      <c r="L76" s="75">
        <v>7.5</v>
      </c>
      <c r="M76" s="75">
        <f>L76*H76</f>
        <v>1665</v>
      </c>
      <c r="N76" s="76">
        <f>(J76+L76)*H76</f>
        <v>4595.3999999999996</v>
      </c>
      <c r="O76" s="77"/>
      <c r="P76" s="84"/>
    </row>
    <row r="77" spans="1:16" s="85" customFormat="1" x14ac:dyDescent="0.2">
      <c r="A77" s="102">
        <f>IF(I77&lt;&gt;"",1+MAX($A$10:A76),"")</f>
        <v>54</v>
      </c>
      <c r="B77" s="119"/>
      <c r="C77" s="119"/>
      <c r="D77" s="1"/>
      <c r="E77" s="70" t="s">
        <v>91</v>
      </c>
      <c r="F77" s="79">
        <v>24</v>
      </c>
      <c r="G77" s="72">
        <v>0.05</v>
      </c>
      <c r="H77" s="73">
        <f>CEILING(F77*(1+G77),1)</f>
        <v>26</v>
      </c>
      <c r="I77" s="74" t="s">
        <v>39</v>
      </c>
      <c r="J77" s="78">
        <v>8.6999999999999993</v>
      </c>
      <c r="K77" s="78">
        <f>J77*H77</f>
        <v>226.2</v>
      </c>
      <c r="L77" s="75">
        <v>5.5</v>
      </c>
      <c r="M77" s="75">
        <f>L77*H77</f>
        <v>143</v>
      </c>
      <c r="N77" s="76">
        <f>(J77+L77)*H77</f>
        <v>369.2</v>
      </c>
      <c r="O77" s="77"/>
      <c r="P77" s="84"/>
    </row>
    <row r="78" spans="1:16" s="85" customFormat="1" x14ac:dyDescent="0.2">
      <c r="A78" s="102" t="str">
        <f>IF(I78&lt;&gt;"",1+MAX($A$10:A77),"")</f>
        <v/>
      </c>
      <c r="B78" s="119"/>
      <c r="C78" s="119"/>
      <c r="D78" s="1"/>
      <c r="E78" s="70"/>
      <c r="F78" s="79"/>
      <c r="G78" s="72"/>
      <c r="H78" s="73"/>
      <c r="I78" s="74"/>
      <c r="J78" s="78"/>
      <c r="K78" s="78"/>
      <c r="L78" s="75"/>
      <c r="M78" s="75"/>
      <c r="N78" s="76"/>
      <c r="O78" s="77"/>
      <c r="P78" s="84"/>
    </row>
    <row r="79" spans="1:16" s="114" customFormat="1" x14ac:dyDescent="0.2">
      <c r="A79" s="102">
        <f>IF(I79&lt;&gt;"",1+MAX($A$10:A78),"")</f>
        <v>55</v>
      </c>
      <c r="B79" s="119"/>
      <c r="C79" s="119"/>
      <c r="D79" s="1"/>
      <c r="E79" s="115" t="s">
        <v>92</v>
      </c>
      <c r="F79" s="116">
        <v>26.34</v>
      </c>
      <c r="G79" s="107">
        <v>0.05</v>
      </c>
      <c r="H79" s="108">
        <f t="shared" ref="H79" si="20">CEILING(F79*(1+G79),1)</f>
        <v>28</v>
      </c>
      <c r="I79" s="109" t="s">
        <v>39</v>
      </c>
      <c r="J79" s="110">
        <v>3.6</v>
      </c>
      <c r="K79" s="110">
        <f t="shared" ref="K79" si="21">J79*H79</f>
        <v>100.8</v>
      </c>
      <c r="L79" s="111">
        <v>8.6</v>
      </c>
      <c r="M79" s="111">
        <f t="shared" ref="M79" si="22">L79*H79</f>
        <v>240.79999999999998</v>
      </c>
      <c r="N79" s="112">
        <f t="shared" ref="N79" si="23">(J79+L79)*H79</f>
        <v>341.59999999999997</v>
      </c>
      <c r="O79" s="77"/>
      <c r="P79" s="113"/>
    </row>
    <row r="80" spans="1:16" s="114" customFormat="1" x14ac:dyDescent="0.2">
      <c r="A80" s="102" t="str">
        <f>IF(I80&lt;&gt;"",1+MAX($A$10:A79),"")</f>
        <v/>
      </c>
      <c r="B80" s="119"/>
      <c r="C80" s="119"/>
      <c r="D80" s="1"/>
      <c r="E80" s="81"/>
      <c r="F80" s="81"/>
      <c r="G80" s="107"/>
      <c r="H80" s="108"/>
      <c r="I80" s="109"/>
      <c r="J80" s="110"/>
      <c r="K80" s="110"/>
      <c r="L80" s="111"/>
      <c r="M80" s="111"/>
      <c r="N80" s="112"/>
      <c r="O80" s="77"/>
      <c r="P80" s="113"/>
    </row>
    <row r="81" spans="1:16" s="114" customFormat="1" x14ac:dyDescent="0.2">
      <c r="A81" s="102">
        <f>IF(I81&lt;&gt;"",1+MAX($A$10:A80),"")</f>
        <v>56</v>
      </c>
      <c r="B81" s="119"/>
      <c r="C81" s="119"/>
      <c r="D81" s="1"/>
      <c r="E81" s="115" t="s">
        <v>93</v>
      </c>
      <c r="F81" s="116">
        <v>5.42</v>
      </c>
      <c r="G81" s="107">
        <v>0.05</v>
      </c>
      <c r="H81" s="108">
        <f t="shared" ref="H81" si="24">CEILING(F81*(1+G81),1)</f>
        <v>6</v>
      </c>
      <c r="I81" s="109" t="s">
        <v>39</v>
      </c>
      <c r="J81" s="110">
        <v>3.4</v>
      </c>
      <c r="K81" s="110">
        <f t="shared" ref="K81" si="25">J81*H81</f>
        <v>20.399999999999999</v>
      </c>
      <c r="L81" s="111">
        <v>7.8</v>
      </c>
      <c r="M81" s="111">
        <f t="shared" ref="M81" si="26">L81*H81</f>
        <v>46.8</v>
      </c>
      <c r="N81" s="112">
        <f t="shared" ref="N81" si="27">(J81+L81)*H81</f>
        <v>67.199999999999989</v>
      </c>
      <c r="O81" s="77"/>
      <c r="P81" s="113"/>
    </row>
    <row r="82" spans="1:16" s="85" customFormat="1" x14ac:dyDescent="0.2">
      <c r="A82" s="102" t="str">
        <f>IF(I82&lt;&gt;"",1+MAX($A$10:A81),"")</f>
        <v/>
      </c>
      <c r="B82" s="119"/>
      <c r="C82" s="119"/>
      <c r="D82" s="1"/>
      <c r="E82" s="70"/>
      <c r="F82" s="79"/>
      <c r="G82" s="72"/>
      <c r="H82" s="73"/>
      <c r="I82" s="74"/>
      <c r="J82" s="78"/>
      <c r="K82" s="78"/>
      <c r="L82" s="75"/>
      <c r="M82" s="75"/>
      <c r="N82" s="76"/>
      <c r="O82" s="77"/>
      <c r="P82" s="84"/>
    </row>
    <row r="83" spans="1:16" s="85" customFormat="1" x14ac:dyDescent="0.2">
      <c r="A83" s="102">
        <f>IF(I83&lt;&gt;"",1+MAX($A$10:A82),"")</f>
        <v>57</v>
      </c>
      <c r="B83" s="119"/>
      <c r="C83" s="119"/>
      <c r="D83" s="1"/>
      <c r="E83" s="70" t="s">
        <v>94</v>
      </c>
      <c r="F83" s="79">
        <v>32</v>
      </c>
      <c r="G83" s="72">
        <v>0</v>
      </c>
      <c r="H83" s="73">
        <f>CEILING(F83*(1+G83),1)</f>
        <v>32</v>
      </c>
      <c r="I83" s="74" t="s">
        <v>37</v>
      </c>
      <c r="J83" s="78">
        <v>12.3</v>
      </c>
      <c r="K83" s="78">
        <f>J83*H83</f>
        <v>393.6</v>
      </c>
      <c r="L83" s="75">
        <v>35.4</v>
      </c>
      <c r="M83" s="75">
        <f>L83*H83</f>
        <v>1132.8</v>
      </c>
      <c r="N83" s="76">
        <f>(J83+L83)*H83</f>
        <v>1526.4</v>
      </c>
      <c r="O83" s="77"/>
      <c r="P83" s="84"/>
    </row>
    <row r="84" spans="1:16" s="85" customFormat="1" x14ac:dyDescent="0.2">
      <c r="A84" s="102">
        <f>IF(I84&lt;&gt;"",1+MAX($A$10:A83),"")</f>
        <v>58</v>
      </c>
      <c r="B84" s="119"/>
      <c r="C84" s="119"/>
      <c r="D84" s="1"/>
      <c r="E84" s="70" t="s">
        <v>95</v>
      </c>
      <c r="F84" s="79">
        <v>3</v>
      </c>
      <c r="G84" s="72">
        <v>0</v>
      </c>
      <c r="H84" s="73">
        <f>CEILING(F84*(1+G84),1)</f>
        <v>3</v>
      </c>
      <c r="I84" s="74" t="s">
        <v>37</v>
      </c>
      <c r="J84" s="78">
        <v>8.9</v>
      </c>
      <c r="K84" s="78">
        <f>J84*H84</f>
        <v>26.700000000000003</v>
      </c>
      <c r="L84" s="75">
        <v>25.4</v>
      </c>
      <c r="M84" s="75">
        <f>L84*H84</f>
        <v>76.199999999999989</v>
      </c>
      <c r="N84" s="76">
        <f>(J84+L84)*H84</f>
        <v>102.89999999999999</v>
      </c>
      <c r="O84" s="77"/>
      <c r="P84" s="84"/>
    </row>
    <row r="85" spans="1:16" s="85" customFormat="1" x14ac:dyDescent="0.2">
      <c r="A85" s="102">
        <f>IF(I85&lt;&gt;"",1+MAX($A$10:A84),"")</f>
        <v>59</v>
      </c>
      <c r="B85" s="119"/>
      <c r="C85" s="119"/>
      <c r="D85" s="1"/>
      <c r="E85" s="70" t="s">
        <v>96</v>
      </c>
      <c r="F85" s="79">
        <v>2</v>
      </c>
      <c r="G85" s="72">
        <v>0</v>
      </c>
      <c r="H85" s="73">
        <f t="shared" ref="H85:H90" si="28">CEILING(F85*(1+G85),1)</f>
        <v>2</v>
      </c>
      <c r="I85" s="74" t="s">
        <v>37</v>
      </c>
      <c r="J85" s="78">
        <v>18</v>
      </c>
      <c r="K85" s="78">
        <f t="shared" ref="K85:K90" si="29">J85*H85</f>
        <v>36</v>
      </c>
      <c r="L85" s="75">
        <v>48</v>
      </c>
      <c r="M85" s="75">
        <f t="shared" ref="M85:M90" si="30">L85*H85</f>
        <v>96</v>
      </c>
      <c r="N85" s="76">
        <f t="shared" ref="N85:N90" si="31">(J85+L85)*H85</f>
        <v>132</v>
      </c>
      <c r="O85" s="77"/>
      <c r="P85" s="84"/>
    </row>
    <row r="86" spans="1:16" s="85" customFormat="1" x14ac:dyDescent="0.2">
      <c r="A86" s="102">
        <f>IF(I86&lt;&gt;"",1+MAX($A$10:A85),"")</f>
        <v>60</v>
      </c>
      <c r="B86" s="119"/>
      <c r="C86" s="119"/>
      <c r="D86" s="1"/>
      <c r="E86" s="70" t="s">
        <v>97</v>
      </c>
      <c r="F86" s="79">
        <v>2</v>
      </c>
      <c r="G86" s="72">
        <v>0</v>
      </c>
      <c r="H86" s="73">
        <f t="shared" si="28"/>
        <v>2</v>
      </c>
      <c r="I86" s="74" t="s">
        <v>37</v>
      </c>
      <c r="J86" s="78">
        <v>14</v>
      </c>
      <c r="K86" s="78">
        <f t="shared" si="29"/>
        <v>28</v>
      </c>
      <c r="L86" s="75">
        <v>56</v>
      </c>
      <c r="M86" s="75">
        <f t="shared" si="30"/>
        <v>112</v>
      </c>
      <c r="N86" s="76">
        <f t="shared" si="31"/>
        <v>140</v>
      </c>
      <c r="O86" s="77"/>
      <c r="P86" s="84"/>
    </row>
    <row r="87" spans="1:16" s="85" customFormat="1" x14ac:dyDescent="0.2">
      <c r="A87" s="102">
        <f>IF(I87&lt;&gt;"",1+MAX($A$10:A86),"")</f>
        <v>61</v>
      </c>
      <c r="B87" s="119"/>
      <c r="C87" s="119"/>
      <c r="D87" s="1"/>
      <c r="E87" s="70" t="s">
        <v>98</v>
      </c>
      <c r="F87" s="79">
        <v>3</v>
      </c>
      <c r="G87" s="72">
        <v>0</v>
      </c>
      <c r="H87" s="73">
        <f t="shared" si="28"/>
        <v>3</v>
      </c>
      <c r="I87" s="74" t="s">
        <v>37</v>
      </c>
      <c r="J87" s="78">
        <v>15</v>
      </c>
      <c r="K87" s="78">
        <f t="shared" si="29"/>
        <v>45</v>
      </c>
      <c r="L87" s="75">
        <v>35</v>
      </c>
      <c r="M87" s="75">
        <f t="shared" si="30"/>
        <v>105</v>
      </c>
      <c r="N87" s="76">
        <f t="shared" si="31"/>
        <v>150</v>
      </c>
      <c r="O87" s="77"/>
      <c r="P87" s="84"/>
    </row>
    <row r="88" spans="1:16" s="85" customFormat="1" x14ac:dyDescent="0.2">
      <c r="A88" s="102">
        <f>IF(I88&lt;&gt;"",1+MAX($A$10:A87),"")</f>
        <v>62</v>
      </c>
      <c r="B88" s="119"/>
      <c r="C88" s="119"/>
      <c r="D88" s="1"/>
      <c r="E88" s="70" t="s">
        <v>99</v>
      </c>
      <c r="F88" s="79">
        <v>1</v>
      </c>
      <c r="G88" s="72">
        <v>0</v>
      </c>
      <c r="H88" s="73">
        <f t="shared" si="28"/>
        <v>1</v>
      </c>
      <c r="I88" s="74" t="s">
        <v>37</v>
      </c>
      <c r="J88" s="78">
        <v>35</v>
      </c>
      <c r="K88" s="78">
        <f t="shared" si="29"/>
        <v>35</v>
      </c>
      <c r="L88" s="75">
        <v>235</v>
      </c>
      <c r="M88" s="75">
        <f t="shared" si="30"/>
        <v>235</v>
      </c>
      <c r="N88" s="76">
        <f t="shared" si="31"/>
        <v>270</v>
      </c>
      <c r="O88" s="77"/>
      <c r="P88" s="84"/>
    </row>
    <row r="89" spans="1:16" s="85" customFormat="1" x14ac:dyDescent="0.2">
      <c r="A89" s="102">
        <f>IF(I89&lt;&gt;"",1+MAX($A$10:A88),"")</f>
        <v>63</v>
      </c>
      <c r="B89" s="119"/>
      <c r="C89" s="119"/>
      <c r="D89" s="1"/>
      <c r="E89" s="70" t="s">
        <v>100</v>
      </c>
      <c r="F89" s="79">
        <v>1</v>
      </c>
      <c r="G89" s="72">
        <v>0</v>
      </c>
      <c r="H89" s="73">
        <f t="shared" si="28"/>
        <v>1</v>
      </c>
      <c r="I89" s="74" t="s">
        <v>37</v>
      </c>
      <c r="J89" s="78">
        <v>28</v>
      </c>
      <c r="K89" s="78">
        <f t="shared" si="29"/>
        <v>28</v>
      </c>
      <c r="L89" s="75">
        <v>65</v>
      </c>
      <c r="M89" s="75">
        <f t="shared" si="30"/>
        <v>65</v>
      </c>
      <c r="N89" s="76">
        <f t="shared" si="31"/>
        <v>93</v>
      </c>
      <c r="O89" s="77"/>
      <c r="P89" s="84"/>
    </row>
    <row r="90" spans="1:16" s="85" customFormat="1" x14ac:dyDescent="0.2">
      <c r="A90" s="102">
        <f>IF(I90&lt;&gt;"",1+MAX($A$10:A89),"")</f>
        <v>64</v>
      </c>
      <c r="B90" s="119"/>
      <c r="C90" s="119"/>
      <c r="D90" s="1"/>
      <c r="E90" s="70" t="s">
        <v>101</v>
      </c>
      <c r="F90" s="79">
        <v>1</v>
      </c>
      <c r="G90" s="72">
        <v>0</v>
      </c>
      <c r="H90" s="73">
        <f t="shared" si="28"/>
        <v>1</v>
      </c>
      <c r="I90" s="74" t="s">
        <v>37</v>
      </c>
      <c r="J90" s="78">
        <v>47</v>
      </c>
      <c r="K90" s="78">
        <f t="shared" si="29"/>
        <v>47</v>
      </c>
      <c r="L90" s="75">
        <v>300</v>
      </c>
      <c r="M90" s="75">
        <f t="shared" si="30"/>
        <v>300</v>
      </c>
      <c r="N90" s="76">
        <f t="shared" si="31"/>
        <v>347</v>
      </c>
      <c r="O90" s="77"/>
      <c r="P90" s="84"/>
    </row>
    <row r="91" spans="1:16" x14ac:dyDescent="0.2">
      <c r="A91" s="71" t="str">
        <f>IF(I91&lt;&gt;"",1+MAX($A$10:A90),"")</f>
        <v/>
      </c>
      <c r="B91" s="100"/>
      <c r="C91" s="100"/>
      <c r="D91" s="93"/>
      <c r="E91" s="92"/>
      <c r="F91" s="88"/>
      <c r="G91" s="89"/>
      <c r="H91" s="90"/>
      <c r="I91" s="91"/>
      <c r="J91" s="94"/>
      <c r="K91" s="94"/>
      <c r="L91" s="94"/>
      <c r="M91" s="94"/>
      <c r="N91" s="95"/>
      <c r="O91" s="96"/>
    </row>
    <row r="92" spans="1:16" ht="16.5" thickBot="1" x14ac:dyDescent="0.25">
      <c r="A92" s="126" t="s">
        <v>5</v>
      </c>
      <c r="B92" s="127"/>
      <c r="C92" s="47"/>
      <c r="D92" s="17"/>
      <c r="E92" s="9"/>
      <c r="F92" s="46"/>
      <c r="G92" s="46"/>
      <c r="H92" s="46"/>
      <c r="I92" s="127" t="s">
        <v>44</v>
      </c>
      <c r="J92" s="127"/>
      <c r="K92" s="49">
        <f>SUM(K10:K91)</f>
        <v>11323.300000000001</v>
      </c>
      <c r="L92" s="48" t="s">
        <v>43</v>
      </c>
      <c r="M92" s="49">
        <f>SUM(M10:M91)</f>
        <v>30916.45</v>
      </c>
      <c r="N92" s="49">
        <f>SUM(N10:N91)</f>
        <v>42239.749999999993</v>
      </c>
      <c r="O92" s="49">
        <f>SUM(O10:O91)</f>
        <v>42239.749999999993</v>
      </c>
    </row>
    <row r="93" spans="1:16" ht="17.25" thickTop="1" thickBot="1" x14ac:dyDescent="0.25">
      <c r="A93" s="124" t="s">
        <v>9</v>
      </c>
      <c r="B93" s="125"/>
      <c r="C93" s="47"/>
      <c r="D93" s="17"/>
      <c r="E93" s="9"/>
      <c r="F93" s="46"/>
      <c r="G93" s="46"/>
      <c r="H93" s="46"/>
      <c r="I93" s="47"/>
      <c r="J93" s="50">
        <v>0</v>
      </c>
      <c r="K93" s="50"/>
      <c r="L93" s="50"/>
      <c r="M93" s="50"/>
      <c r="N93" s="51">
        <f>J93*N92</f>
        <v>0</v>
      </c>
      <c r="O93" s="52">
        <f>J93*O92</f>
        <v>0</v>
      </c>
    </row>
    <row r="94" spans="1:16" ht="17.25" thickTop="1" thickBot="1" x14ac:dyDescent="0.25">
      <c r="A94" s="124" t="s">
        <v>8</v>
      </c>
      <c r="B94" s="125"/>
      <c r="C94" s="47"/>
      <c r="D94" s="17"/>
      <c r="E94" s="9"/>
      <c r="F94" s="46"/>
      <c r="G94" s="46"/>
      <c r="H94" s="46"/>
      <c r="I94" s="47"/>
      <c r="J94" s="50">
        <v>0.25</v>
      </c>
      <c r="K94" s="50"/>
      <c r="L94" s="50"/>
      <c r="M94" s="50"/>
      <c r="N94" s="51">
        <f>J94*N92</f>
        <v>10559.937499999998</v>
      </c>
      <c r="O94" s="52">
        <f>J94*O92</f>
        <v>10559.937499999998</v>
      </c>
    </row>
    <row r="95" spans="1:16" ht="16.5" thickTop="1" x14ac:dyDescent="0.2">
      <c r="A95" s="120" t="s">
        <v>6</v>
      </c>
      <c r="B95" s="121"/>
      <c r="C95" s="54"/>
      <c r="D95" s="18"/>
      <c r="E95" s="10"/>
      <c r="F95" s="53"/>
      <c r="G95" s="53"/>
      <c r="H95" s="53"/>
      <c r="I95" s="54"/>
      <c r="J95" s="55"/>
      <c r="K95" s="55"/>
      <c r="L95" s="55"/>
      <c r="M95" s="55"/>
      <c r="N95" s="56">
        <f>SUM(N92:N94)</f>
        <v>52799.687499999993</v>
      </c>
      <c r="O95" s="57">
        <f>SUM(O92:O94)</f>
        <v>52799.687499999993</v>
      </c>
    </row>
    <row r="96" spans="1:16" x14ac:dyDescent="0.2">
      <c r="A96" s="67"/>
      <c r="B96" s="23"/>
      <c r="C96" s="23"/>
      <c r="D96" s="5"/>
      <c r="E96" s="4"/>
      <c r="F96" s="29"/>
      <c r="G96" s="29"/>
      <c r="H96" s="29"/>
      <c r="I96" s="23"/>
      <c r="J96" s="30"/>
      <c r="K96" s="30"/>
      <c r="L96" s="30"/>
      <c r="M96" s="30"/>
      <c r="N96" s="31"/>
      <c r="O96" s="32"/>
    </row>
    <row r="97" spans="1:15" x14ac:dyDescent="0.2">
      <c r="A97" s="67"/>
      <c r="B97" s="23"/>
      <c r="C97" s="23"/>
      <c r="D97" s="5"/>
      <c r="E97" s="6"/>
      <c r="F97" s="28"/>
      <c r="G97" s="58"/>
      <c r="N97" s="58"/>
      <c r="O97" s="58"/>
    </row>
    <row r="98" spans="1:15" x14ac:dyDescent="0.2">
      <c r="A98" s="67"/>
      <c r="B98" s="23"/>
      <c r="C98" s="23"/>
      <c r="D98" s="5"/>
      <c r="E98" s="6"/>
      <c r="F98" s="28"/>
      <c r="G98" s="58"/>
      <c r="N98" s="58"/>
      <c r="O98" s="58"/>
    </row>
    <row r="99" spans="1:15" x14ac:dyDescent="0.2">
      <c r="A99" s="67"/>
      <c r="B99" s="23"/>
      <c r="C99" s="23"/>
      <c r="D99" s="5"/>
      <c r="E99" s="6"/>
      <c r="F99" s="28"/>
      <c r="G99" s="58"/>
      <c r="N99" s="58"/>
      <c r="O99" s="58"/>
    </row>
    <row r="100" spans="1:15" x14ac:dyDescent="0.2">
      <c r="A100" s="67"/>
      <c r="B100" s="23"/>
      <c r="C100" s="23"/>
      <c r="D100" s="5"/>
      <c r="E100" s="6"/>
      <c r="F100" s="28"/>
      <c r="G100" s="58"/>
      <c r="N100" s="58"/>
      <c r="O100" s="58"/>
    </row>
    <row r="101" spans="1:15" x14ac:dyDescent="0.2">
      <c r="A101" s="67"/>
      <c r="B101" s="23"/>
      <c r="C101" s="23"/>
      <c r="D101" s="5"/>
      <c r="E101" s="4"/>
      <c r="F101" s="28"/>
      <c r="N101" s="58"/>
      <c r="O101" s="58"/>
    </row>
    <row r="102" spans="1:15" x14ac:dyDescent="0.2">
      <c r="A102" s="67"/>
      <c r="B102" s="23"/>
      <c r="C102" s="23"/>
      <c r="D102" s="5"/>
      <c r="E102" s="4"/>
      <c r="F102" s="28"/>
      <c r="G102" s="58"/>
      <c r="H102" s="29"/>
      <c r="I102" s="23"/>
      <c r="J102" s="58"/>
      <c r="K102" s="58"/>
      <c r="L102" s="58"/>
      <c r="M102" s="58"/>
      <c r="N102" s="58"/>
      <c r="O102" s="58"/>
    </row>
    <row r="103" spans="1:15" x14ac:dyDescent="0.2">
      <c r="A103" s="68"/>
      <c r="B103" s="27"/>
      <c r="C103" s="27"/>
      <c r="D103" s="16"/>
      <c r="E103" s="4"/>
      <c r="F103" s="28"/>
      <c r="G103" s="58"/>
      <c r="H103" s="29"/>
      <c r="I103" s="23"/>
      <c r="J103" s="58"/>
      <c r="K103" s="58"/>
      <c r="L103" s="58"/>
      <c r="M103" s="58"/>
      <c r="N103" s="58"/>
      <c r="O103" s="58"/>
    </row>
    <row r="104" spans="1:15" x14ac:dyDescent="0.2">
      <c r="A104" s="23"/>
      <c r="B104" s="23"/>
      <c r="C104" s="23"/>
      <c r="D104" s="5"/>
      <c r="E104" s="4"/>
      <c r="F104" s="28"/>
      <c r="G104" s="58"/>
      <c r="H104" s="29"/>
      <c r="I104" s="23"/>
      <c r="J104" s="58"/>
      <c r="K104" s="58"/>
      <c r="L104" s="58"/>
      <c r="M104" s="58"/>
      <c r="N104" s="58"/>
      <c r="O104" s="58"/>
    </row>
    <row r="105" spans="1:15" x14ac:dyDescent="0.2">
      <c r="F105" s="63"/>
      <c r="J105" s="58"/>
      <c r="K105" s="58"/>
      <c r="L105" s="58"/>
      <c r="M105" s="58"/>
      <c r="N105" s="58"/>
      <c r="O105" s="58"/>
    </row>
    <row r="106" spans="1:15" x14ac:dyDescent="0.2">
      <c r="F106" s="63"/>
      <c r="J106" s="58"/>
      <c r="K106" s="58"/>
      <c r="L106" s="58"/>
      <c r="M106" s="58"/>
      <c r="N106" s="58"/>
      <c r="O106" s="58"/>
    </row>
  </sheetData>
  <mergeCells count="8">
    <mergeCell ref="B25:B90"/>
    <mergeCell ref="C25:C90"/>
    <mergeCell ref="A95:B95"/>
    <mergeCell ref="A2:O2"/>
    <mergeCell ref="A94:B94"/>
    <mergeCell ref="A92:B92"/>
    <mergeCell ref="A93:B93"/>
    <mergeCell ref="I92:J92"/>
  </mergeCells>
  <printOptions horizontalCentered="1"/>
  <pageMargins left="0.43307086614173201" right="0.43307086614173201" top="0.39370078740157499" bottom="0.39370078740157499" header="0.196850393700787" footer="0.196850393700787"/>
  <pageSetup paperSize="8" scale="42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2020-08-26T15:53:32Z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